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jraul\Documents\2. Blog\Files\"/>
    </mc:Choice>
  </mc:AlternateContent>
  <xr:revisionPtr revIDLastSave="0" documentId="13_ncr:1_{E61DEAFC-2210-421C-A7CC-955B298869F2}" xr6:coauthVersionLast="36" xr6:coauthVersionMax="36" xr10:uidLastSave="{00000000-0000-0000-0000-000000000000}"/>
  <bookViews>
    <workbookView xWindow="0" yWindow="0" windowWidth="19200" windowHeight="7060" xr2:uid="{00000000-000D-0000-FFFF-FFFF00000000}"/>
  </bookViews>
  <sheets>
    <sheet name="FCF Template" sheetId="1" r:id="rId1"/>
    <sheet name="FCF from EBITDA" sheetId="3" r:id="rId2"/>
    <sheet name="Images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N9" i="3" l="1"/>
  <c r="M9" i="3"/>
  <c r="L9" i="3"/>
  <c r="K9" i="3"/>
  <c r="J9" i="3"/>
  <c r="I9" i="3"/>
  <c r="H9" i="3"/>
  <c r="G9" i="3"/>
  <c r="F9" i="3"/>
  <c r="E9" i="3"/>
  <c r="D9" i="3"/>
  <c r="C9" i="3"/>
  <c r="O9" i="3" s="1"/>
  <c r="N3" i="3"/>
  <c r="M3" i="3"/>
  <c r="L3" i="3"/>
  <c r="K3" i="3"/>
  <c r="J3" i="3"/>
  <c r="I3" i="3"/>
  <c r="H3" i="3"/>
  <c r="G3" i="3"/>
  <c r="F3" i="3"/>
  <c r="E3" i="3"/>
  <c r="D3" i="3"/>
  <c r="C3" i="3"/>
  <c r="O3" i="3" l="1"/>
  <c r="D47" i="1"/>
  <c r="E47" i="1"/>
  <c r="F47" i="1"/>
  <c r="G47" i="1"/>
  <c r="H47" i="1"/>
  <c r="I47" i="1"/>
  <c r="J47" i="1"/>
  <c r="K47" i="1"/>
  <c r="L47" i="1"/>
  <c r="M47" i="1"/>
  <c r="N47" i="1"/>
  <c r="C47" i="1"/>
  <c r="D42" i="1"/>
  <c r="E42" i="1"/>
  <c r="F42" i="1"/>
  <c r="G42" i="1"/>
  <c r="H42" i="1"/>
  <c r="I42" i="1"/>
  <c r="J42" i="1"/>
  <c r="K42" i="1"/>
  <c r="L42" i="1"/>
  <c r="M42" i="1"/>
  <c r="N42" i="1"/>
  <c r="C42" i="1"/>
  <c r="C21" i="1" l="1"/>
  <c r="B22" i="1"/>
  <c r="C37" i="1"/>
  <c r="D37" i="1"/>
  <c r="E37" i="1"/>
  <c r="F37" i="1"/>
  <c r="G37" i="1"/>
  <c r="H37" i="1"/>
  <c r="I37" i="1"/>
  <c r="J37" i="1"/>
  <c r="K37" i="1"/>
  <c r="L37" i="1"/>
  <c r="M37" i="1"/>
  <c r="N37" i="1"/>
  <c r="B37" i="1"/>
  <c r="N31" i="1"/>
  <c r="C31" i="1"/>
  <c r="D31" i="1"/>
  <c r="E31" i="1"/>
  <c r="F31" i="1"/>
  <c r="G31" i="1"/>
  <c r="H31" i="1"/>
  <c r="I31" i="1"/>
  <c r="J31" i="1"/>
  <c r="K31" i="1"/>
  <c r="L31" i="1"/>
  <c r="M31" i="1"/>
  <c r="B31" i="1"/>
  <c r="B28" i="1" s="1"/>
  <c r="C45" i="1" l="1"/>
  <c r="C7" i="3"/>
  <c r="D21" i="1"/>
  <c r="M38" i="1"/>
  <c r="M5" i="3" s="1"/>
  <c r="I38" i="1"/>
  <c r="I5" i="3" s="1"/>
  <c r="E38" i="1"/>
  <c r="E5" i="3" s="1"/>
  <c r="C38" i="1"/>
  <c r="C5" i="3" s="1"/>
  <c r="L38" i="1"/>
  <c r="L5" i="3" s="1"/>
  <c r="H38" i="1"/>
  <c r="H5" i="3" s="1"/>
  <c r="D38" i="1"/>
  <c r="D5" i="3" s="1"/>
  <c r="N38" i="1"/>
  <c r="N5" i="3" s="1"/>
  <c r="J38" i="1"/>
  <c r="J5" i="3" s="1"/>
  <c r="F38" i="1"/>
  <c r="F5" i="3" s="1"/>
  <c r="K38" i="1"/>
  <c r="K5" i="3" s="1"/>
  <c r="G38" i="1"/>
  <c r="G5" i="3" s="1"/>
  <c r="B20" i="1"/>
  <c r="B35" i="1" s="1"/>
  <c r="O10" i="1"/>
  <c r="O11" i="1"/>
  <c r="O7" i="1"/>
  <c r="N4" i="1"/>
  <c r="N8" i="1" s="1"/>
  <c r="N12" i="1" s="1"/>
  <c r="N13" i="1" s="1"/>
  <c r="N4" i="3" s="1"/>
  <c r="M4" i="1"/>
  <c r="M8" i="1" s="1"/>
  <c r="M12" i="1" s="1"/>
  <c r="M13" i="1" s="1"/>
  <c r="M4" i="3" s="1"/>
  <c r="L4" i="1"/>
  <c r="L8" i="1" s="1"/>
  <c r="L12" i="1" s="1"/>
  <c r="L13" i="1" s="1"/>
  <c r="L4" i="3" s="1"/>
  <c r="K4" i="1"/>
  <c r="K8" i="1" s="1"/>
  <c r="K12" i="1" s="1"/>
  <c r="K13" i="1" s="1"/>
  <c r="K4" i="3" s="1"/>
  <c r="J4" i="1"/>
  <c r="J8" i="1" s="1"/>
  <c r="J12" i="1" s="1"/>
  <c r="J13" i="1" s="1"/>
  <c r="J4" i="3" s="1"/>
  <c r="I4" i="1"/>
  <c r="I8" i="1" s="1"/>
  <c r="I12" i="1" s="1"/>
  <c r="I13" i="1" s="1"/>
  <c r="I4" i="3" s="1"/>
  <c r="H4" i="1"/>
  <c r="H8" i="1" s="1"/>
  <c r="H12" i="1" s="1"/>
  <c r="H13" i="1" s="1"/>
  <c r="H4" i="3" s="1"/>
  <c r="G4" i="1"/>
  <c r="G8" i="1" s="1"/>
  <c r="G12" i="1" s="1"/>
  <c r="G13" i="1" s="1"/>
  <c r="G4" i="3" s="1"/>
  <c r="F4" i="1"/>
  <c r="F8" i="1" s="1"/>
  <c r="F12" i="1" s="1"/>
  <c r="F13" i="1" s="1"/>
  <c r="F4" i="3" s="1"/>
  <c r="E4" i="1"/>
  <c r="E8" i="1" s="1"/>
  <c r="E12" i="1" s="1"/>
  <c r="E13" i="1" s="1"/>
  <c r="E4" i="3" s="1"/>
  <c r="D4" i="1"/>
  <c r="D8" i="1" s="1"/>
  <c r="D12" i="1" s="1"/>
  <c r="D13" i="1" s="1"/>
  <c r="D4" i="3" s="1"/>
  <c r="C4" i="1"/>
  <c r="C8" i="1" s="1"/>
  <c r="C12" i="1" s="1"/>
  <c r="O3" i="1"/>
  <c r="O2" i="1"/>
  <c r="O5" i="3" l="1"/>
  <c r="D45" i="1"/>
  <c r="D7" i="3"/>
  <c r="E21" i="1"/>
  <c r="N43" i="1"/>
  <c r="M43" i="1"/>
  <c r="L43" i="1"/>
  <c r="K43" i="1"/>
  <c r="J43" i="1"/>
  <c r="I43" i="1"/>
  <c r="H43" i="1"/>
  <c r="G43" i="1"/>
  <c r="F43" i="1"/>
  <c r="E43" i="1"/>
  <c r="D43" i="1"/>
  <c r="C43" i="1"/>
  <c r="C13" i="1"/>
  <c r="C4" i="3" s="1"/>
  <c r="O4" i="3" s="1"/>
  <c r="O8" i="1"/>
  <c r="L14" i="1"/>
  <c r="L41" i="1" s="1"/>
  <c r="D14" i="1"/>
  <c r="D41" i="1" s="1"/>
  <c r="M14" i="1"/>
  <c r="M41" i="1" s="1"/>
  <c r="I14" i="1"/>
  <c r="I41" i="1" s="1"/>
  <c r="F14" i="1"/>
  <c r="F41" i="1" s="1"/>
  <c r="N14" i="1"/>
  <c r="N41" i="1" s="1"/>
  <c r="H14" i="1"/>
  <c r="H41" i="1" s="1"/>
  <c r="J14" i="1"/>
  <c r="J41" i="1" s="1"/>
  <c r="E14" i="1"/>
  <c r="E41" i="1" s="1"/>
  <c r="O5" i="1"/>
  <c r="O6" i="1"/>
  <c r="O9" i="1"/>
  <c r="O4" i="1"/>
  <c r="F21" i="1" l="1"/>
  <c r="F7" i="3" s="1"/>
  <c r="E7" i="3"/>
  <c r="F44" i="1"/>
  <c r="L44" i="1"/>
  <c r="E45" i="1"/>
  <c r="H44" i="1"/>
  <c r="M44" i="1"/>
  <c r="N44" i="1"/>
  <c r="J44" i="1"/>
  <c r="I44" i="1"/>
  <c r="E44" i="1"/>
  <c r="D44" i="1"/>
  <c r="D46" i="1" s="1"/>
  <c r="F45" i="1"/>
  <c r="G21" i="1"/>
  <c r="G7" i="3" s="1"/>
  <c r="C14" i="1"/>
  <c r="C41" i="1" s="1"/>
  <c r="C44" i="1" s="1"/>
  <c r="C46" i="1" s="1"/>
  <c r="O13" i="1"/>
  <c r="F16" i="1"/>
  <c r="F2" i="3" s="1"/>
  <c r="F6" i="3" s="1"/>
  <c r="F8" i="3" s="1"/>
  <c r="F17" i="1"/>
  <c r="E16" i="1"/>
  <c r="E2" i="3" s="1"/>
  <c r="E6" i="3" s="1"/>
  <c r="E8" i="3" s="1"/>
  <c r="E17" i="1"/>
  <c r="D16" i="1"/>
  <c r="D2" i="3" s="1"/>
  <c r="D6" i="3" s="1"/>
  <c r="D8" i="3" s="1"/>
  <c r="D17" i="1"/>
  <c r="N16" i="1"/>
  <c r="N2" i="3" s="1"/>
  <c r="N6" i="3" s="1"/>
  <c r="N17" i="1"/>
  <c r="M16" i="1"/>
  <c r="M2" i="3" s="1"/>
  <c r="M6" i="3" s="1"/>
  <c r="M17" i="1"/>
  <c r="I16" i="1"/>
  <c r="I2" i="3" s="1"/>
  <c r="I6" i="3" s="1"/>
  <c r="I17" i="1"/>
  <c r="J16" i="1"/>
  <c r="J2" i="3" s="1"/>
  <c r="J6" i="3" s="1"/>
  <c r="J17" i="1"/>
  <c r="L16" i="1"/>
  <c r="L2" i="3" s="1"/>
  <c r="L6" i="3" s="1"/>
  <c r="L17" i="1"/>
  <c r="H16" i="1"/>
  <c r="H2" i="3" s="1"/>
  <c r="H6" i="3" s="1"/>
  <c r="H17" i="1"/>
  <c r="K14" i="1"/>
  <c r="K41" i="1" s="1"/>
  <c r="K44" i="1" s="1"/>
  <c r="G14" i="1"/>
  <c r="G41" i="1" s="1"/>
  <c r="F46" i="1" l="1"/>
  <c r="E46" i="1"/>
  <c r="C17" i="1"/>
  <c r="C16" i="1"/>
  <c r="C2" i="3" s="1"/>
  <c r="G45" i="1"/>
  <c r="H21" i="1"/>
  <c r="H7" i="3" s="1"/>
  <c r="H8" i="3" s="1"/>
  <c r="C29" i="1"/>
  <c r="C10" i="3" s="1"/>
  <c r="G44" i="1"/>
  <c r="K16" i="1"/>
  <c r="K2" i="3" s="1"/>
  <c r="K6" i="3" s="1"/>
  <c r="K17" i="1"/>
  <c r="G16" i="1"/>
  <c r="G2" i="3" s="1"/>
  <c r="G6" i="3" s="1"/>
  <c r="G8" i="3" s="1"/>
  <c r="G17" i="1"/>
  <c r="O12" i="1"/>
  <c r="O14" i="1" s="1"/>
  <c r="C6" i="3" l="1"/>
  <c r="O2" i="3"/>
  <c r="C28" i="1"/>
  <c r="C48" i="1"/>
  <c r="C49" i="1" s="1"/>
  <c r="C27" i="1" s="1"/>
  <c r="H45" i="1"/>
  <c r="H46" i="1" s="1"/>
  <c r="I21" i="1"/>
  <c r="I7" i="3" s="1"/>
  <c r="I8" i="3" s="1"/>
  <c r="D29" i="1"/>
  <c r="D10" i="3" s="1"/>
  <c r="D11" i="3" s="1"/>
  <c r="G46" i="1"/>
  <c r="O44" i="1"/>
  <c r="O16" i="1"/>
  <c r="O17" i="1"/>
  <c r="C8" i="3" l="1"/>
  <c r="O6" i="3"/>
  <c r="D28" i="1"/>
  <c r="D48" i="1"/>
  <c r="D49" i="1" s="1"/>
  <c r="E29" i="1"/>
  <c r="E10" i="3" s="1"/>
  <c r="E11" i="3" s="1"/>
  <c r="I45" i="1"/>
  <c r="J21" i="1"/>
  <c r="J7" i="3" s="1"/>
  <c r="J8" i="3" s="1"/>
  <c r="C11" i="3" l="1"/>
  <c r="E28" i="1"/>
  <c r="E48" i="1"/>
  <c r="E49" i="1" s="1"/>
  <c r="D27" i="1"/>
  <c r="C22" i="1"/>
  <c r="C20" i="1" s="1"/>
  <c r="C35" i="1" s="1"/>
  <c r="F29" i="1"/>
  <c r="J45" i="1"/>
  <c r="J46" i="1" s="1"/>
  <c r="K21" i="1"/>
  <c r="K7" i="3" s="1"/>
  <c r="K8" i="3" s="1"/>
  <c r="I46" i="1"/>
  <c r="G29" i="1" l="1"/>
  <c r="F10" i="3"/>
  <c r="F28" i="1"/>
  <c r="F48" i="1"/>
  <c r="F49" i="1" s="1"/>
  <c r="E27" i="1"/>
  <c r="D22" i="1"/>
  <c r="D20" i="1" s="1"/>
  <c r="D35" i="1" s="1"/>
  <c r="K45" i="1"/>
  <c r="K46" i="1" s="1"/>
  <c r="L21" i="1"/>
  <c r="L7" i="3" s="1"/>
  <c r="L8" i="3" s="1"/>
  <c r="H29" i="1"/>
  <c r="G28" i="1"/>
  <c r="F11" i="3" l="1"/>
  <c r="G48" i="1"/>
  <c r="G49" i="1" s="1"/>
  <c r="G10" i="3"/>
  <c r="G11" i="3" s="1"/>
  <c r="H48" i="1"/>
  <c r="H49" i="1" s="1"/>
  <c r="H10" i="3"/>
  <c r="H11" i="3" s="1"/>
  <c r="F27" i="1"/>
  <c r="E22" i="1"/>
  <c r="E20" i="1" s="1"/>
  <c r="E35" i="1" s="1"/>
  <c r="M21" i="1"/>
  <c r="M7" i="3" s="1"/>
  <c r="M8" i="3" s="1"/>
  <c r="L45" i="1"/>
  <c r="L46" i="1" s="1"/>
  <c r="I29" i="1"/>
  <c r="H28" i="1"/>
  <c r="I48" i="1" l="1"/>
  <c r="I49" i="1" s="1"/>
  <c r="I10" i="3"/>
  <c r="I11" i="3" s="1"/>
  <c r="G27" i="1"/>
  <c r="F22" i="1"/>
  <c r="F20" i="1" s="1"/>
  <c r="F35" i="1" s="1"/>
  <c r="N21" i="1"/>
  <c r="N7" i="3" s="1"/>
  <c r="M45" i="1"/>
  <c r="M46" i="1" s="1"/>
  <c r="J29" i="1"/>
  <c r="I28" i="1"/>
  <c r="J48" i="1" l="1"/>
  <c r="J49" i="1" s="1"/>
  <c r="J10" i="3"/>
  <c r="J11" i="3" s="1"/>
  <c r="N8" i="3"/>
  <c r="O7" i="3"/>
  <c r="H27" i="1"/>
  <c r="G22" i="1"/>
  <c r="G20" i="1" s="1"/>
  <c r="G35" i="1" s="1"/>
  <c r="N45" i="1"/>
  <c r="K29" i="1"/>
  <c r="J28" i="1"/>
  <c r="K48" i="1" l="1"/>
  <c r="K49" i="1" s="1"/>
  <c r="K10" i="3"/>
  <c r="K11" i="3" s="1"/>
  <c r="O8" i="3"/>
  <c r="I27" i="1"/>
  <c r="H22" i="1"/>
  <c r="H20" i="1" s="1"/>
  <c r="H35" i="1" s="1"/>
  <c r="N46" i="1"/>
  <c r="L29" i="1"/>
  <c r="K28" i="1"/>
  <c r="L48" i="1" l="1"/>
  <c r="L49" i="1" s="1"/>
  <c r="L10" i="3"/>
  <c r="L11" i="3" s="1"/>
  <c r="J27" i="1"/>
  <c r="I22" i="1"/>
  <c r="I20" i="1" s="1"/>
  <c r="I35" i="1" s="1"/>
  <c r="O46" i="1"/>
  <c r="M29" i="1"/>
  <c r="L28" i="1"/>
  <c r="M48" i="1" l="1"/>
  <c r="M49" i="1" s="1"/>
  <c r="M10" i="3"/>
  <c r="M11" i="3" s="1"/>
  <c r="K27" i="1"/>
  <c r="J22" i="1"/>
  <c r="J20" i="1" s="1"/>
  <c r="J35" i="1" s="1"/>
  <c r="N29" i="1"/>
  <c r="N10" i="3" s="1"/>
  <c r="M28" i="1"/>
  <c r="O10" i="3" l="1"/>
  <c r="N11" i="3"/>
  <c r="O11" i="3" s="1"/>
  <c r="L27" i="1"/>
  <c r="K22" i="1"/>
  <c r="K20" i="1" s="1"/>
  <c r="K35" i="1" s="1"/>
  <c r="N28" i="1"/>
  <c r="N48" i="1"/>
  <c r="N49" i="1" s="1"/>
  <c r="O49" i="1" s="1"/>
  <c r="C52" i="1" s="1"/>
  <c r="M27" i="1" l="1"/>
  <c r="L22" i="1"/>
  <c r="L20" i="1" s="1"/>
  <c r="L35" i="1" s="1"/>
  <c r="N27" i="1" l="1"/>
  <c r="M22" i="1"/>
  <c r="M20" i="1" s="1"/>
  <c r="M35" i="1" s="1"/>
  <c r="N22" i="1" l="1"/>
  <c r="N20" i="1" s="1"/>
  <c r="N35" i="1" s="1"/>
  <c r="D52" i="1"/>
</calcChain>
</file>

<file path=xl/sharedStrings.xml><?xml version="1.0" encoding="utf-8"?>
<sst xmlns="http://schemas.openxmlformats.org/spreadsheetml/2006/main" count="62" uniqueCount="53">
  <si>
    <t>Cost of good sold</t>
  </si>
  <si>
    <t>EBITDA</t>
  </si>
  <si>
    <t>EBIT</t>
  </si>
  <si>
    <t>Taxes</t>
  </si>
  <si>
    <t>Net income</t>
  </si>
  <si>
    <t>Sales revenue</t>
  </si>
  <si>
    <t>Gross Profit</t>
  </si>
  <si>
    <t>SG&amp;A</t>
  </si>
  <si>
    <t>Interest expenses</t>
  </si>
  <si>
    <t>Non-interest financial income</t>
  </si>
  <si>
    <t>Earning before taxes</t>
  </si>
  <si>
    <t>Operating income</t>
  </si>
  <si>
    <t>Extraordinary income</t>
  </si>
  <si>
    <t>Other operative rev.</t>
  </si>
  <si>
    <t>Dep. &amp; amortization</t>
  </si>
  <si>
    <t>Assets</t>
  </si>
  <si>
    <t>Non current assets</t>
  </si>
  <si>
    <t>Current assets</t>
  </si>
  <si>
    <t>Equity</t>
  </si>
  <si>
    <t>Equity &amp; Liabilities</t>
  </si>
  <si>
    <t>Long term liabilities</t>
  </si>
  <si>
    <t>Current liabilities</t>
  </si>
  <si>
    <t>Trade payables</t>
  </si>
  <si>
    <t>Others payables</t>
  </si>
  <si>
    <t>Financial receivables</t>
  </si>
  <si>
    <t>Trade receivables</t>
  </si>
  <si>
    <t>Others receivables</t>
  </si>
  <si>
    <t>Stocks</t>
  </si>
  <si>
    <t>Cash</t>
  </si>
  <si>
    <t>Short-term financial</t>
  </si>
  <si>
    <t>Check</t>
  </si>
  <si>
    <t>Working Capital</t>
  </si>
  <si>
    <t>Workin Capital Variation</t>
  </si>
  <si>
    <t>Free Cash Flow</t>
  </si>
  <si>
    <t>Cash from operations</t>
  </si>
  <si>
    <t>Closing-19</t>
  </si>
  <si>
    <t>(-) Interest payments</t>
  </si>
  <si>
    <t>(-) Tax payments</t>
  </si>
  <si>
    <t>(-) Working Capital Variation</t>
  </si>
  <si>
    <t>(-) CAPEX Cash out</t>
  </si>
  <si>
    <t>(+) Dep &amp; Amortization</t>
  </si>
  <si>
    <t>(-) Purchases of PP&amp;E</t>
  </si>
  <si>
    <t>(+) Issuance / (-) repayment of debt</t>
  </si>
  <si>
    <t>(+) Issuance / (-) repayment of equity</t>
  </si>
  <si>
    <t>CASH FLOW</t>
  </si>
  <si>
    <t>BALANCE SHEET</t>
  </si>
  <si>
    <t>INCOME STATEMENT</t>
  </si>
  <si>
    <t>Free Cash Flow (FCF)</t>
  </si>
  <si>
    <t>Free Cash Flow to Equity (FCFE)</t>
  </si>
  <si>
    <t>Tot 2020</t>
  </si>
  <si>
    <t>Total</t>
  </si>
  <si>
    <t>Cash at the end of the period</t>
  </si>
  <si>
    <t>Cash at the begining of the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</si>
</sst>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b/>
      <sz val="9"/>
      <color rgb="FFFFFF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152F7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/>
      <bottom style="double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double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3" fontId="0" fillId="0" borderId="0" xfId="0" applyNumberFormat="1"/>
    <xf numFmtId="3" fontId="3" fillId="0" borderId="0" xfId="0" applyNumberFormat="1" applyFont="1"/>
    <xf numFmtId="0" fontId="3" fillId="0" borderId="0" xfId="0" applyFont="1"/>
    <xf numFmtId="3" fontId="3" fillId="0" borderId="2" xfId="0" applyNumberFormat="1" applyFont="1" applyBorder="1"/>
    <xf numFmtId="0" fontId="3" fillId="0" borderId="3" xfId="0" applyFont="1" applyBorder="1"/>
    <xf numFmtId="3" fontId="3" fillId="0" borderId="3" xfId="0" applyNumberFormat="1" applyFont="1" applyBorder="1"/>
    <xf numFmtId="0" fontId="4" fillId="0" borderId="0" xfId="0" applyFont="1"/>
    <xf numFmtId="3" fontId="4" fillId="0" borderId="0" xfId="0" applyNumberFormat="1" applyFont="1"/>
    <xf numFmtId="0" fontId="3" fillId="0" borderId="0" xfId="0" applyFont="1" applyBorder="1"/>
    <xf numFmtId="3" fontId="3" fillId="0" borderId="0" xfId="0" applyNumberFormat="1" applyFont="1" applyBorder="1"/>
    <xf numFmtId="0" fontId="4" fillId="2" borderId="0" xfId="0" applyFont="1" applyFill="1"/>
    <xf numFmtId="3" fontId="4" fillId="2" borderId="0" xfId="0" applyNumberFormat="1" applyFont="1" applyFill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3" fillId="0" borderId="2" xfId="0" applyFont="1" applyBorder="1" applyAlignment="1">
      <alignment horizontal="left" indent="2"/>
    </xf>
    <xf numFmtId="0" fontId="7" fillId="0" borderId="0" xfId="0" applyFont="1"/>
    <xf numFmtId="3" fontId="7" fillId="0" borderId="0" xfId="0" applyNumberFormat="1" applyFont="1"/>
    <xf numFmtId="0" fontId="4" fillId="0" borderId="9" xfId="0" applyFont="1" applyBorder="1"/>
    <xf numFmtId="3" fontId="4" fillId="0" borderId="9" xfId="0" applyNumberFormat="1" applyFont="1" applyBorder="1"/>
    <xf numFmtId="0" fontId="8" fillId="0" borderId="0" xfId="0" applyFont="1"/>
    <xf numFmtId="3" fontId="8" fillId="0" borderId="0" xfId="0" applyNumberFormat="1" applyFont="1"/>
    <xf numFmtId="0" fontId="3" fillId="2" borderId="0" xfId="0" applyFont="1" applyFill="1"/>
    <xf numFmtId="3" fontId="3" fillId="2" borderId="0" xfId="0" applyNumberFormat="1" applyFont="1" applyFill="1"/>
    <xf numFmtId="0" fontId="3" fillId="2" borderId="3" xfId="0" applyFont="1" applyFill="1" applyBorder="1"/>
    <xf numFmtId="3" fontId="3" fillId="2" borderId="3" xfId="0" applyNumberFormat="1" applyFont="1" applyFill="1" applyBorder="1"/>
    <xf numFmtId="164" fontId="0" fillId="0" borderId="0" xfId="1" applyNumberFormat="1" applyFont="1"/>
    <xf numFmtId="0" fontId="4" fillId="3" borderId="0" xfId="0" applyFont="1" applyFill="1"/>
    <xf numFmtId="3" fontId="4" fillId="3" borderId="0" xfId="0" applyNumberFormat="1" applyFont="1" applyFill="1"/>
    <xf numFmtId="0" fontId="4" fillId="2" borderId="4" xfId="0" applyFont="1" applyFill="1" applyBorder="1"/>
    <xf numFmtId="3" fontId="4" fillId="2" borderId="5" xfId="0" applyNumberFormat="1" applyFont="1" applyFill="1" applyBorder="1"/>
    <xf numFmtId="3" fontId="4" fillId="2" borderId="6" xfId="0" applyNumberFormat="1" applyFont="1" applyFill="1" applyBorder="1"/>
    <xf numFmtId="0" fontId="4" fillId="4" borderId="0" xfId="0" applyFont="1" applyFill="1"/>
    <xf numFmtId="3" fontId="4" fillId="4" borderId="0" xfId="0" applyNumberFormat="1" applyFont="1" applyFill="1"/>
    <xf numFmtId="0" fontId="3" fillId="4" borderId="0" xfId="0" applyFont="1" applyFill="1"/>
    <xf numFmtId="3" fontId="3" fillId="4" borderId="0" xfId="0" applyNumberFormat="1" applyFont="1" applyFill="1"/>
    <xf numFmtId="0" fontId="3" fillId="4" borderId="0" xfId="0" applyFont="1" applyFill="1" applyAlignment="1">
      <alignment horizontal="left" indent="2"/>
    </xf>
    <xf numFmtId="0" fontId="3" fillId="4" borderId="2" xfId="0" applyFont="1" applyFill="1" applyBorder="1" applyAlignment="1">
      <alignment horizontal="left" indent="2"/>
    </xf>
    <xf numFmtId="3" fontId="3" fillId="4" borderId="2" xfId="0" applyNumberFormat="1" applyFont="1" applyFill="1" applyBorder="1"/>
    <xf numFmtId="0" fontId="4" fillId="4" borderId="4" xfId="0" applyFont="1" applyFill="1" applyBorder="1"/>
    <xf numFmtId="0" fontId="4" fillId="4" borderId="5" xfId="0" applyFont="1" applyFill="1" applyBorder="1"/>
    <xf numFmtId="3" fontId="4" fillId="4" borderId="5" xfId="0" applyNumberFormat="1" applyFont="1" applyFill="1" applyBorder="1"/>
    <xf numFmtId="3" fontId="4" fillId="4" borderId="6" xfId="0" applyNumberFormat="1" applyFont="1" applyFill="1" applyBorder="1"/>
    <xf numFmtId="17" fontId="2" fillId="5" borderId="1" xfId="0" applyNumberFormat="1" applyFont="1" applyFill="1" applyBorder="1" applyAlignment="1">
      <alignment horizontal="center"/>
    </xf>
    <xf numFmtId="17" fontId="5" fillId="5" borderId="7" xfId="0" applyNumberFormat="1" applyFont="1" applyFill="1" applyBorder="1" applyAlignment="1">
      <alignment horizontal="left"/>
    </xf>
    <xf numFmtId="17" fontId="6" fillId="5" borderId="8" xfId="0" applyNumberFormat="1" applyFont="1" applyFill="1" applyBorder="1" applyAlignment="1">
      <alignment horizontal="left"/>
    </xf>
    <xf numFmtId="17" fontId="5" fillId="5" borderId="1" xfId="0" applyNumberFormat="1" applyFont="1" applyFill="1" applyBorder="1" applyAlignment="1">
      <alignment horizontal="center"/>
    </xf>
    <xf numFmtId="17" fontId="5" fillId="5" borderId="1" xfId="0" applyNumberFormat="1" applyFont="1" applyFill="1" applyBorder="1" applyAlignment="1">
      <alignment horizontal="left"/>
    </xf>
    <xf numFmtId="3" fontId="2" fillId="5" borderId="8" xfId="0" applyNumberFormat="1" applyFon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/>
    </xf>
    <xf numFmtId="3" fontId="3" fillId="0" borderId="10" xfId="0" applyNumberFormat="1" applyFont="1" applyBorder="1"/>
    <xf numFmtId="0" fontId="5" fillId="5" borderId="10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152F7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10796</xdr:colOff>
      <xdr:row>1</xdr:row>
      <xdr:rowOff>0</xdr:rowOff>
    </xdr:from>
    <xdr:to>
      <xdr:col>11</xdr:col>
      <xdr:colOff>28446</xdr:colOff>
      <xdr:row>8</xdr:row>
      <xdr:rowOff>50165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617221" y="180975"/>
          <a:ext cx="6120000" cy="1313815"/>
          <a:chOff x="7246620" y="3375662"/>
          <a:chExt cx="6149339" cy="1334119"/>
        </a:xfrm>
      </xdr:grpSpPr>
      <xdr:sp macro="" textlink="">
        <xdr:nvSpPr>
          <xdr:cNvPr id="3" name="Rectangl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7246620" y="3375662"/>
            <a:ext cx="6149339" cy="1334119"/>
          </a:xfrm>
          <a:prstGeom prst="rect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7546681" y="3956183"/>
            <a:ext cx="1474467" cy="577392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400" b="1"/>
              <a:t>Net Income</a:t>
            </a:r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9582150" y="3954783"/>
            <a:ext cx="1475999" cy="576000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400" b="1"/>
              <a:t>Depreciation and Amortization</a:t>
            </a:r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1620500" y="3954784"/>
            <a:ext cx="1475999" cy="576000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400" b="1"/>
              <a:t>Working</a:t>
            </a:r>
            <a:r>
              <a:rPr lang="es-ES" sz="1400" b="1" baseline="0"/>
              <a:t> Capital Variation</a:t>
            </a:r>
            <a:endParaRPr lang="es-ES" sz="1400" b="1"/>
          </a:p>
        </xdr:txBody>
      </xdr:sp>
      <xdr:sp macro="" textlink="">
        <xdr:nvSpPr>
          <xdr:cNvPr id="7" name="Cross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9156975" y="4071332"/>
            <a:ext cx="287999" cy="288001"/>
          </a:xfrm>
          <a:prstGeom prst="plus">
            <a:avLst>
              <a:gd name="adj" fmla="val 36628"/>
            </a:avLst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11195324" y="4193249"/>
            <a:ext cx="287999" cy="99060"/>
          </a:xfrm>
          <a:prstGeom prst="rect">
            <a:avLst/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ES" sz="1400"/>
          </a:p>
        </xdr:txBody>
      </xdr:sp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8648700" y="3390900"/>
            <a:ext cx="3284220" cy="48768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000" b="1"/>
              <a:t>Cash from operations</a:t>
            </a:r>
          </a:p>
        </xdr:txBody>
      </xdr:sp>
    </xdr:grpSp>
    <xdr:clientData/>
  </xdr:twoCellAnchor>
  <xdr:twoCellAnchor>
    <xdr:from>
      <xdr:col>1</xdr:col>
      <xdr:colOff>0</xdr:colOff>
      <xdr:row>9</xdr:row>
      <xdr:rowOff>1</xdr:rowOff>
    </xdr:from>
    <xdr:to>
      <xdr:col>7</xdr:col>
      <xdr:colOff>431165</xdr:colOff>
      <xdr:row>16</xdr:row>
      <xdr:rowOff>50166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609600" y="1628776"/>
          <a:ext cx="4085590" cy="1313815"/>
          <a:chOff x="7246620" y="3375660"/>
          <a:chExt cx="4091940" cy="1333500"/>
        </a:xfrm>
      </xdr:grpSpPr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7246620" y="3375660"/>
            <a:ext cx="4091940" cy="1333500"/>
          </a:xfrm>
          <a:prstGeom prst="rect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7543800" y="3954780"/>
            <a:ext cx="1476000" cy="576000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400" b="1"/>
              <a:t>Cash from Operations</a:t>
            </a:r>
          </a:p>
        </xdr:txBody>
      </xdr:sp>
      <xdr:sp macro="" textlink="">
        <xdr:nvSpPr>
          <xdr:cNvPr id="13" name="Rectangle 12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9593580" y="3954780"/>
            <a:ext cx="1476000" cy="576000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400" b="1"/>
              <a:t>Capital expenditure</a:t>
            </a:r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9168405" y="4193250"/>
            <a:ext cx="288000" cy="99060"/>
          </a:xfrm>
          <a:prstGeom prst="rect">
            <a:avLst/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ES" sz="1400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7665720" y="3390900"/>
            <a:ext cx="3284220" cy="487680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000" b="1"/>
              <a:t>Free Cash</a:t>
            </a:r>
            <a:r>
              <a:rPr lang="es-ES" sz="2000" b="1" baseline="0"/>
              <a:t> Flow</a:t>
            </a:r>
            <a:endParaRPr lang="es-ES" sz="2000" b="1"/>
          </a:p>
        </xdr:txBody>
      </xdr:sp>
    </xdr:grpSp>
    <xdr:clientData/>
  </xdr:twoCellAnchor>
  <xdr:twoCellAnchor>
    <xdr:from>
      <xdr:col>1</xdr:col>
      <xdr:colOff>231381</xdr:colOff>
      <xdr:row>17</xdr:row>
      <xdr:rowOff>15240</xdr:rowOff>
    </xdr:from>
    <xdr:to>
      <xdr:col>9</xdr:col>
      <xdr:colOff>571415</xdr:colOff>
      <xdr:row>18</xdr:row>
      <xdr:rowOff>160020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840981" y="3124200"/>
          <a:ext cx="5216834" cy="32766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2000" b="1"/>
            <a:t>Free Cash</a:t>
          </a:r>
          <a:r>
            <a:rPr lang="es-ES" sz="2000" b="1" baseline="0"/>
            <a:t> Flow</a:t>
          </a:r>
          <a:endParaRPr lang="es-ES" sz="2000" b="1"/>
        </a:p>
      </xdr:txBody>
    </xdr:sp>
    <xdr:clientData/>
  </xdr:twoCellAnchor>
  <xdr:twoCellAnchor>
    <xdr:from>
      <xdr:col>1</xdr:col>
      <xdr:colOff>0</xdr:colOff>
      <xdr:row>17</xdr:row>
      <xdr:rowOff>0</xdr:rowOff>
    </xdr:from>
    <xdr:to>
      <xdr:col>10</xdr:col>
      <xdr:colOff>388620</xdr:colOff>
      <xdr:row>25</xdr:row>
      <xdr:rowOff>106680</xdr:rowOff>
    </xdr:to>
    <xdr:grpSp>
      <xdr:nvGrpSpPr>
        <xdr:cNvPr id="23" name="Group 22">
          <a:extLst>
            <a:ext uri="{FF2B5EF4-FFF2-40B4-BE49-F238E27FC236}">
              <a16:creationId xmlns:a16="http://schemas.microsoft.com/office/drawing/2014/main" id="{FA46CD80-3B6D-40BC-BDD5-9638AD2D56B9}"/>
            </a:ext>
          </a:extLst>
        </xdr:cNvPr>
        <xdr:cNvGrpSpPr/>
      </xdr:nvGrpSpPr>
      <xdr:grpSpPr>
        <a:xfrm>
          <a:off x="609600" y="3076575"/>
          <a:ext cx="5878195" cy="1551305"/>
          <a:chOff x="609600" y="3076575"/>
          <a:chExt cx="5878195" cy="1551305"/>
        </a:xfrm>
      </xdr:grpSpPr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09600" y="3076575"/>
            <a:ext cx="5878195" cy="1551305"/>
          </a:xfrm>
          <a:prstGeom prst="rect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5369057" y="3552825"/>
            <a:ext cx="1043808" cy="573460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300" b="1"/>
              <a:t>Capital expenditure</a:t>
            </a:r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5020846" y="3789390"/>
            <a:ext cx="255175" cy="70095"/>
          </a:xfrm>
          <a:prstGeom prst="rect">
            <a:avLst/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ES" sz="1400"/>
          </a:p>
        </xdr:txBody>
      </xdr:sp>
      <xdr:sp macro="" textlink="">
        <xdr:nvSpPr>
          <xdr:cNvPr id="24" name="Rectangle 23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85800" y="3552959"/>
            <a:ext cx="697865" cy="573193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300" b="1"/>
              <a:t>Net Income</a:t>
            </a:r>
          </a:p>
        </xdr:txBody>
      </xdr:sp>
      <xdr:sp macro="" textlink="">
        <xdr:nvSpPr>
          <xdr:cNvPr id="25" name="Rectangle 24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1821735" y="3552959"/>
            <a:ext cx="1368828" cy="573193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300" b="1"/>
              <a:t>Depreciation and Amortization</a:t>
            </a:r>
          </a:p>
        </xdr:txBody>
      </xdr:sp>
      <xdr:sp macro="" textlink="">
        <xdr:nvSpPr>
          <xdr:cNvPr id="26" name="Rectangle 25">
            <a:extLst>
              <a:ext uri="{FF2B5EF4-FFF2-40B4-BE49-F238E27FC236}">
                <a16:creationId xmlns:a16="http://schemas.microsoft.com/office/drawing/2014/main" id="{00000000-0008-0000-0200-00001A000000}"/>
              </a:ext>
            </a:extLst>
          </xdr:cNvPr>
          <xdr:cNvSpPr/>
        </xdr:nvSpPr>
        <xdr:spPr>
          <a:xfrm>
            <a:off x="3628633" y="3552959"/>
            <a:ext cx="1302353" cy="573193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300" b="1"/>
              <a:t>Working</a:t>
            </a:r>
            <a:r>
              <a:rPr lang="es-ES" sz="1300" b="1" baseline="0"/>
              <a:t> Capital Variation</a:t>
            </a:r>
            <a:endParaRPr lang="es-ES" sz="1300" b="1"/>
          </a:p>
        </xdr:txBody>
      </xdr:sp>
      <xdr:sp macro="" textlink="">
        <xdr:nvSpPr>
          <xdr:cNvPr id="27" name="Cross 26">
            <a:extLst>
              <a:ext uri="{FF2B5EF4-FFF2-40B4-BE49-F238E27FC236}">
                <a16:creationId xmlns:a16="http://schemas.microsoft.com/office/drawing/2014/main" id="{00000000-0008-0000-0200-00001B000000}"/>
              </a:ext>
            </a:extLst>
          </xdr:cNvPr>
          <xdr:cNvSpPr/>
        </xdr:nvSpPr>
        <xdr:spPr>
          <a:xfrm>
            <a:off x="1476700" y="3694987"/>
            <a:ext cx="255175" cy="246920"/>
          </a:xfrm>
          <a:prstGeom prst="plus">
            <a:avLst>
              <a:gd name="adj" fmla="val 36628"/>
            </a:avLst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28" name="Rectangle 27">
            <a:extLst>
              <a:ext uri="{FF2B5EF4-FFF2-40B4-BE49-F238E27FC236}">
                <a16:creationId xmlns:a16="http://schemas.microsoft.com/office/drawing/2014/main" id="{00000000-0008-0000-0200-00001C000000}"/>
              </a:ext>
            </a:extLst>
          </xdr:cNvPr>
          <xdr:cNvSpPr/>
        </xdr:nvSpPr>
        <xdr:spPr>
          <a:xfrm>
            <a:off x="3283598" y="3789413"/>
            <a:ext cx="252000" cy="70095"/>
          </a:xfrm>
          <a:prstGeom prst="rect">
            <a:avLst/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ES" sz="1400"/>
          </a:p>
        </xdr:txBody>
      </xdr:sp>
      <xdr:sp macro="" textlink="">
        <xdr:nvSpPr>
          <xdr:cNvPr id="35" name="Right Brace 34">
            <a:extLst>
              <a:ext uri="{FF2B5EF4-FFF2-40B4-BE49-F238E27FC236}">
                <a16:creationId xmlns:a16="http://schemas.microsoft.com/office/drawing/2014/main" id="{00000000-0008-0000-0200-000023000000}"/>
              </a:ext>
            </a:extLst>
          </xdr:cNvPr>
          <xdr:cNvSpPr/>
        </xdr:nvSpPr>
        <xdr:spPr>
          <a:xfrm rot="5400000">
            <a:off x="2756853" y="2025970"/>
            <a:ext cx="103503" cy="4343400"/>
          </a:xfrm>
          <a:prstGeom prst="rightBrace">
            <a:avLst/>
          </a:prstGeom>
          <a:noFill/>
          <a:ln w="1270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36" name="Rectangle 35">
            <a:extLst>
              <a:ext uri="{FF2B5EF4-FFF2-40B4-BE49-F238E27FC236}">
                <a16:creationId xmlns:a16="http://schemas.microsoft.com/office/drawing/2014/main" id="{00000000-0008-0000-0200-000024000000}"/>
              </a:ext>
            </a:extLst>
          </xdr:cNvPr>
          <xdr:cNvSpPr/>
        </xdr:nvSpPr>
        <xdr:spPr>
          <a:xfrm>
            <a:off x="678180" y="4276860"/>
            <a:ext cx="4312920" cy="29323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300" b="1"/>
              <a:t>Cash from operations</a:t>
            </a:r>
          </a:p>
        </xdr:txBody>
      </xdr:sp>
    </xdr:grpSp>
    <xdr:clientData/>
  </xdr:twoCellAnchor>
  <xdr:twoCellAnchor>
    <xdr:from>
      <xdr:col>11</xdr:col>
      <xdr:colOff>609599</xdr:colOff>
      <xdr:row>1</xdr:row>
      <xdr:rowOff>0</xdr:rowOff>
    </xdr:from>
    <xdr:to>
      <xdr:col>25</xdr:col>
      <xdr:colOff>317499</xdr:colOff>
      <xdr:row>10</xdr:row>
      <xdr:rowOff>152400</xdr:rowOff>
    </xdr:to>
    <xdr:grpSp>
      <xdr:nvGrpSpPr>
        <xdr:cNvPr id="20" name="Group 19">
          <a:extLst>
            <a:ext uri="{FF2B5EF4-FFF2-40B4-BE49-F238E27FC236}">
              <a16:creationId xmlns:a16="http://schemas.microsoft.com/office/drawing/2014/main" id="{ED2F6A37-640C-429B-BF2B-1FF508FA04AA}"/>
            </a:ext>
          </a:extLst>
        </xdr:cNvPr>
        <xdr:cNvGrpSpPr/>
      </xdr:nvGrpSpPr>
      <xdr:grpSpPr>
        <a:xfrm>
          <a:off x="7315199" y="180975"/>
          <a:ext cx="8239125" cy="1781175"/>
          <a:chOff x="7315199" y="180975"/>
          <a:chExt cx="8242300" cy="1781175"/>
        </a:xfrm>
      </xdr:grpSpPr>
      <xdr:sp macro="" textlink="">
        <xdr:nvSpPr>
          <xdr:cNvPr id="31" name="Rectangle 30">
            <a:extLst>
              <a:ext uri="{FF2B5EF4-FFF2-40B4-BE49-F238E27FC236}">
                <a16:creationId xmlns:a16="http://schemas.microsoft.com/office/drawing/2014/main" id="{0AA1444A-2DE5-41A3-98B6-13E5FC9DFEA8}"/>
              </a:ext>
            </a:extLst>
          </xdr:cNvPr>
          <xdr:cNvSpPr/>
        </xdr:nvSpPr>
        <xdr:spPr>
          <a:xfrm>
            <a:off x="7315199" y="180975"/>
            <a:ext cx="8242300" cy="1781175"/>
          </a:xfrm>
          <a:prstGeom prst="rect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B555101E-A9F5-4766-B0CE-FBEDDCB48C42}"/>
              </a:ext>
            </a:extLst>
          </xdr:cNvPr>
          <xdr:cNvSpPr/>
        </xdr:nvSpPr>
        <xdr:spPr>
          <a:xfrm>
            <a:off x="7410939" y="866271"/>
            <a:ext cx="1825136" cy="90317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Net Income</a:t>
            </a:r>
          </a:p>
        </xdr:txBody>
      </xdr:sp>
      <xdr:sp macro="" textlink="">
        <xdr:nvSpPr>
          <xdr:cNvPr id="33" name="Rectangle 32">
            <a:extLst>
              <a:ext uri="{FF2B5EF4-FFF2-40B4-BE49-F238E27FC236}">
                <a16:creationId xmlns:a16="http://schemas.microsoft.com/office/drawing/2014/main" id="{FF7F54FB-C789-450E-9DBB-614794E3D7DC}"/>
              </a:ext>
            </a:extLst>
          </xdr:cNvPr>
          <xdr:cNvSpPr/>
        </xdr:nvSpPr>
        <xdr:spPr>
          <a:xfrm>
            <a:off x="9927827" y="869446"/>
            <a:ext cx="2523672" cy="90317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Depreciation and Amortization</a:t>
            </a:r>
          </a:p>
        </xdr:txBody>
      </xdr:sp>
      <xdr:sp macro="" textlink="">
        <xdr:nvSpPr>
          <xdr:cNvPr id="34" name="Rectangle 33">
            <a:extLst>
              <a:ext uri="{FF2B5EF4-FFF2-40B4-BE49-F238E27FC236}">
                <a16:creationId xmlns:a16="http://schemas.microsoft.com/office/drawing/2014/main" id="{0002AD08-8427-4856-9164-9437BCA91F14}"/>
              </a:ext>
            </a:extLst>
          </xdr:cNvPr>
          <xdr:cNvSpPr/>
        </xdr:nvSpPr>
        <xdr:spPr>
          <a:xfrm>
            <a:off x="13095126" y="869446"/>
            <a:ext cx="2333650" cy="90317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Working</a:t>
            </a:r>
            <a:r>
              <a:rPr lang="es-ES" sz="2500" b="1" baseline="0"/>
              <a:t> Capital Variation</a:t>
            </a:r>
            <a:endParaRPr lang="es-ES" sz="2500" b="1"/>
          </a:p>
        </xdr:txBody>
      </xdr:sp>
      <xdr:sp macro="" textlink="">
        <xdr:nvSpPr>
          <xdr:cNvPr id="37" name="Cross 36">
            <a:extLst>
              <a:ext uri="{FF2B5EF4-FFF2-40B4-BE49-F238E27FC236}">
                <a16:creationId xmlns:a16="http://schemas.microsoft.com/office/drawing/2014/main" id="{C72DB0C9-A99F-450A-9535-26F8BC97CEA9}"/>
              </a:ext>
            </a:extLst>
          </xdr:cNvPr>
          <xdr:cNvSpPr/>
        </xdr:nvSpPr>
        <xdr:spPr>
          <a:xfrm>
            <a:off x="9341345" y="1088900"/>
            <a:ext cx="481212" cy="461092"/>
          </a:xfrm>
          <a:prstGeom prst="plus">
            <a:avLst>
              <a:gd name="adj" fmla="val 36628"/>
            </a:avLst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38" name="Rectangle 37">
            <a:extLst>
              <a:ext uri="{FF2B5EF4-FFF2-40B4-BE49-F238E27FC236}">
                <a16:creationId xmlns:a16="http://schemas.microsoft.com/office/drawing/2014/main" id="{AD9F5056-0470-4BB5-A2C9-FD0AC4CFD848}"/>
              </a:ext>
            </a:extLst>
          </xdr:cNvPr>
          <xdr:cNvSpPr/>
        </xdr:nvSpPr>
        <xdr:spPr>
          <a:xfrm>
            <a:off x="12556769" y="1237831"/>
            <a:ext cx="436264" cy="153706"/>
          </a:xfrm>
          <a:prstGeom prst="rect">
            <a:avLst/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ES" sz="1400"/>
          </a:p>
        </xdr:txBody>
      </xdr:sp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A4EE348D-929F-4EBB-8891-9351E9875369}"/>
              </a:ext>
            </a:extLst>
          </xdr:cNvPr>
          <xdr:cNvSpPr/>
        </xdr:nvSpPr>
        <xdr:spPr>
          <a:xfrm>
            <a:off x="8981993" y="218206"/>
            <a:ext cx="4902362" cy="486608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4000" b="1"/>
              <a:t>Cash from operations</a:t>
            </a:r>
          </a:p>
        </xdr:txBody>
      </xdr:sp>
    </xdr:grpSp>
    <xdr:clientData/>
  </xdr:twoCellAnchor>
  <xdr:twoCellAnchor>
    <xdr:from>
      <xdr:col>12</xdr:col>
      <xdr:colOff>19049</xdr:colOff>
      <xdr:row>11</xdr:row>
      <xdr:rowOff>101600</xdr:rowOff>
    </xdr:from>
    <xdr:to>
      <xdr:col>22</xdr:col>
      <xdr:colOff>142875</xdr:colOff>
      <xdr:row>20</xdr:row>
      <xdr:rowOff>133349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F616D994-32F3-4A00-9C08-70F74CB07567}"/>
            </a:ext>
          </a:extLst>
        </xdr:cNvPr>
        <xdr:cNvGrpSpPr/>
      </xdr:nvGrpSpPr>
      <xdr:grpSpPr>
        <a:xfrm>
          <a:off x="7334249" y="2095500"/>
          <a:ext cx="6216651" cy="1657349"/>
          <a:chOff x="7334249" y="2095500"/>
          <a:chExt cx="6216651" cy="1657349"/>
        </a:xfrm>
      </xdr:grpSpPr>
      <xdr:sp macro="" textlink="">
        <xdr:nvSpPr>
          <xdr:cNvPr id="41" name="Rectangle 40">
            <a:extLst>
              <a:ext uri="{FF2B5EF4-FFF2-40B4-BE49-F238E27FC236}">
                <a16:creationId xmlns:a16="http://schemas.microsoft.com/office/drawing/2014/main" id="{C2DA6936-E84A-465D-81AE-C752F5075AD2}"/>
              </a:ext>
            </a:extLst>
          </xdr:cNvPr>
          <xdr:cNvSpPr/>
        </xdr:nvSpPr>
        <xdr:spPr>
          <a:xfrm>
            <a:off x="7334249" y="2095500"/>
            <a:ext cx="6216651" cy="1657349"/>
          </a:xfrm>
          <a:prstGeom prst="rect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4000"/>
          </a:p>
        </xdr:txBody>
      </xdr:sp>
      <xdr:sp macro="" textlink="">
        <xdr:nvSpPr>
          <xdr:cNvPr id="42" name="Rectangle 41">
            <a:extLst>
              <a:ext uri="{FF2B5EF4-FFF2-40B4-BE49-F238E27FC236}">
                <a16:creationId xmlns:a16="http://schemas.microsoft.com/office/drawing/2014/main" id="{7D536640-9640-44F7-9DA4-847B69495D83}"/>
              </a:ext>
            </a:extLst>
          </xdr:cNvPr>
          <xdr:cNvSpPr/>
        </xdr:nvSpPr>
        <xdr:spPr>
          <a:xfrm>
            <a:off x="7494444" y="2715076"/>
            <a:ext cx="2523175" cy="89682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Cash from Operations</a:t>
            </a:r>
          </a:p>
        </xdr:txBody>
      </xdr:sp>
      <xdr:sp macro="" textlink="">
        <xdr:nvSpPr>
          <xdr:cNvPr id="43" name="Rectangle 42">
            <a:extLst>
              <a:ext uri="{FF2B5EF4-FFF2-40B4-BE49-F238E27FC236}">
                <a16:creationId xmlns:a16="http://schemas.microsoft.com/office/drawing/2014/main" id="{300F8740-D88C-4B3F-A12B-CAFF18A86C45}"/>
              </a:ext>
            </a:extLst>
          </xdr:cNvPr>
          <xdr:cNvSpPr/>
        </xdr:nvSpPr>
        <xdr:spPr>
          <a:xfrm>
            <a:off x="10855492" y="2715076"/>
            <a:ext cx="2520000" cy="89682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Capital expenditure</a:t>
            </a:r>
          </a:p>
        </xdr:txBody>
      </xdr:sp>
      <xdr:sp macro="" textlink="">
        <xdr:nvSpPr>
          <xdr:cNvPr id="45" name="Rectangle 44">
            <a:extLst>
              <a:ext uri="{FF2B5EF4-FFF2-40B4-BE49-F238E27FC236}">
                <a16:creationId xmlns:a16="http://schemas.microsoft.com/office/drawing/2014/main" id="{8552ABF8-A3D0-4A6D-B978-F19331C96E3B}"/>
              </a:ext>
            </a:extLst>
          </xdr:cNvPr>
          <xdr:cNvSpPr/>
        </xdr:nvSpPr>
        <xdr:spPr>
          <a:xfrm>
            <a:off x="8737275" y="2116902"/>
            <a:ext cx="3416950" cy="48164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4000" b="1"/>
              <a:t>Free Cash</a:t>
            </a:r>
            <a:r>
              <a:rPr lang="es-ES" sz="4000" b="1" baseline="0"/>
              <a:t> Flow</a:t>
            </a:r>
            <a:endParaRPr lang="es-ES" sz="4000" b="1"/>
          </a:p>
        </xdr:txBody>
      </xdr:sp>
      <xdr:sp macro="" textlink="">
        <xdr:nvSpPr>
          <xdr:cNvPr id="46" name="Rectangle 45">
            <a:extLst>
              <a:ext uri="{FF2B5EF4-FFF2-40B4-BE49-F238E27FC236}">
                <a16:creationId xmlns:a16="http://schemas.microsoft.com/office/drawing/2014/main" id="{1E0EF4CA-F1B5-40DA-8F09-C52E72602ED0}"/>
              </a:ext>
            </a:extLst>
          </xdr:cNvPr>
          <xdr:cNvSpPr/>
        </xdr:nvSpPr>
        <xdr:spPr>
          <a:xfrm>
            <a:off x="10218424" y="3085048"/>
            <a:ext cx="442614" cy="150531"/>
          </a:xfrm>
          <a:prstGeom prst="rect">
            <a:avLst/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ES" sz="1400"/>
          </a:p>
        </xdr:txBody>
      </xdr:sp>
    </xdr:grpSp>
    <xdr:clientData/>
  </xdr:twoCellAnchor>
  <xdr:twoCellAnchor>
    <xdr:from>
      <xdr:col>11</xdr:col>
      <xdr:colOff>609598</xdr:colOff>
      <xdr:row>22</xdr:row>
      <xdr:rowOff>0</xdr:rowOff>
    </xdr:from>
    <xdr:to>
      <xdr:col>28</xdr:col>
      <xdr:colOff>352425</xdr:colOff>
      <xdr:row>33</xdr:row>
      <xdr:rowOff>161925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ADB6FA4E-D9F0-4CEE-B99E-1929F54F1CA9}"/>
            </a:ext>
          </a:extLst>
        </xdr:cNvPr>
        <xdr:cNvGrpSpPr/>
      </xdr:nvGrpSpPr>
      <xdr:grpSpPr>
        <a:xfrm>
          <a:off x="7315198" y="3981450"/>
          <a:ext cx="10102852" cy="2149475"/>
          <a:chOff x="7315198" y="3981450"/>
          <a:chExt cx="10102852" cy="2149475"/>
        </a:xfrm>
      </xdr:grpSpPr>
      <xdr:sp macro="" textlink="">
        <xdr:nvSpPr>
          <xdr:cNvPr id="47" name="Rectangle 46">
            <a:extLst>
              <a:ext uri="{FF2B5EF4-FFF2-40B4-BE49-F238E27FC236}">
                <a16:creationId xmlns:a16="http://schemas.microsoft.com/office/drawing/2014/main" id="{20A70EA9-45AA-4395-8614-577F7BAE1CA6}"/>
              </a:ext>
            </a:extLst>
          </xdr:cNvPr>
          <xdr:cNvSpPr/>
        </xdr:nvSpPr>
        <xdr:spPr>
          <a:xfrm>
            <a:off x="7315198" y="3981450"/>
            <a:ext cx="10102852" cy="2149475"/>
          </a:xfrm>
          <a:prstGeom prst="rect">
            <a:avLst/>
          </a:prstGeom>
          <a:solidFill>
            <a:schemeClr val="tx2"/>
          </a:solidFill>
          <a:ln>
            <a:solidFill>
              <a:schemeClr val="tx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4000"/>
          </a:p>
        </xdr:txBody>
      </xdr:sp>
      <xdr:sp macro="" textlink="">
        <xdr:nvSpPr>
          <xdr:cNvPr id="48" name="Rectangle 47">
            <a:extLst>
              <a:ext uri="{FF2B5EF4-FFF2-40B4-BE49-F238E27FC236}">
                <a16:creationId xmlns:a16="http://schemas.microsoft.com/office/drawing/2014/main" id="{268E6877-8C45-4E0F-96A3-E9F970130518}"/>
              </a:ext>
            </a:extLst>
          </xdr:cNvPr>
          <xdr:cNvSpPr/>
        </xdr:nvSpPr>
        <xdr:spPr>
          <a:xfrm>
            <a:off x="15322682" y="4589278"/>
            <a:ext cx="1850893" cy="90952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Capital expenditure</a:t>
            </a:r>
          </a:p>
        </xdr:txBody>
      </xdr:sp>
      <xdr:sp macro="" textlink="">
        <xdr:nvSpPr>
          <xdr:cNvPr id="49" name="Rectangle 48">
            <a:extLst>
              <a:ext uri="{FF2B5EF4-FFF2-40B4-BE49-F238E27FC236}">
                <a16:creationId xmlns:a16="http://schemas.microsoft.com/office/drawing/2014/main" id="{C1FD0CA8-91E1-4969-9FE9-0DB6A4165AEC}"/>
              </a:ext>
            </a:extLst>
          </xdr:cNvPr>
          <xdr:cNvSpPr/>
        </xdr:nvSpPr>
        <xdr:spPr>
          <a:xfrm>
            <a:off x="7467599" y="4594040"/>
            <a:ext cx="1352551" cy="900000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Net Income</a:t>
            </a:r>
          </a:p>
        </xdr:txBody>
      </xdr:sp>
      <xdr:sp macro="" textlink="">
        <xdr:nvSpPr>
          <xdr:cNvPr id="50" name="Rectangle 49">
            <a:extLst>
              <a:ext uri="{FF2B5EF4-FFF2-40B4-BE49-F238E27FC236}">
                <a16:creationId xmlns:a16="http://schemas.microsoft.com/office/drawing/2014/main" id="{682A8C57-ABB2-4A05-8C28-D99FE1443F7F}"/>
              </a:ext>
            </a:extLst>
          </xdr:cNvPr>
          <xdr:cNvSpPr/>
        </xdr:nvSpPr>
        <xdr:spPr>
          <a:xfrm>
            <a:off x="9502775" y="4589278"/>
            <a:ext cx="2222500" cy="90952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Depreciation &amp; Amortization</a:t>
            </a:r>
          </a:p>
        </xdr:txBody>
      </xdr:sp>
      <xdr:sp macro="" textlink="">
        <xdr:nvSpPr>
          <xdr:cNvPr id="51" name="Rectangle 50">
            <a:extLst>
              <a:ext uri="{FF2B5EF4-FFF2-40B4-BE49-F238E27FC236}">
                <a16:creationId xmlns:a16="http://schemas.microsoft.com/office/drawing/2014/main" id="{92AB3A86-C5A3-41C5-A9B1-47D6CC28397E}"/>
              </a:ext>
            </a:extLst>
          </xdr:cNvPr>
          <xdr:cNvSpPr/>
        </xdr:nvSpPr>
        <xdr:spPr>
          <a:xfrm>
            <a:off x="12372582" y="4589278"/>
            <a:ext cx="2305443" cy="909525"/>
          </a:xfrm>
          <a:prstGeom prst="rect">
            <a:avLst/>
          </a:prstGeom>
          <a:solidFill>
            <a:schemeClr val="accent2">
              <a:lumMod val="60000"/>
              <a:lumOff val="40000"/>
            </a:schemeClr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500" b="1"/>
              <a:t>Working</a:t>
            </a:r>
            <a:r>
              <a:rPr lang="es-ES" sz="2500" b="1" baseline="0"/>
              <a:t> Capital Variation</a:t>
            </a:r>
            <a:endParaRPr lang="es-ES" sz="2500" b="1"/>
          </a:p>
        </xdr:txBody>
      </xdr:sp>
      <xdr:sp macro="" textlink="">
        <xdr:nvSpPr>
          <xdr:cNvPr id="52" name="Rectangle 51">
            <a:extLst>
              <a:ext uri="{FF2B5EF4-FFF2-40B4-BE49-F238E27FC236}">
                <a16:creationId xmlns:a16="http://schemas.microsoft.com/office/drawing/2014/main" id="{137B882A-D5C8-4620-A16F-E07AA9AF95DF}"/>
              </a:ext>
            </a:extLst>
          </xdr:cNvPr>
          <xdr:cNvSpPr/>
        </xdr:nvSpPr>
        <xdr:spPr>
          <a:xfrm>
            <a:off x="10656562" y="3983802"/>
            <a:ext cx="3413775" cy="481642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4000" b="1"/>
              <a:t>Free Cash</a:t>
            </a:r>
            <a:r>
              <a:rPr lang="es-ES" sz="4000" b="1" baseline="0"/>
              <a:t> Flow</a:t>
            </a:r>
            <a:endParaRPr lang="es-ES" sz="4000" b="1"/>
          </a:p>
        </xdr:txBody>
      </xdr:sp>
      <xdr:sp macro="" textlink="">
        <xdr:nvSpPr>
          <xdr:cNvPr id="53" name="Cross 52">
            <a:extLst>
              <a:ext uri="{FF2B5EF4-FFF2-40B4-BE49-F238E27FC236}">
                <a16:creationId xmlns:a16="http://schemas.microsoft.com/office/drawing/2014/main" id="{770C5B1C-2209-4908-ACB3-D36868BE9C2A}"/>
              </a:ext>
            </a:extLst>
          </xdr:cNvPr>
          <xdr:cNvSpPr/>
        </xdr:nvSpPr>
        <xdr:spPr>
          <a:xfrm>
            <a:off x="8893670" y="4811907"/>
            <a:ext cx="481212" cy="464267"/>
          </a:xfrm>
          <a:prstGeom prst="plus">
            <a:avLst>
              <a:gd name="adj" fmla="val 36628"/>
            </a:avLst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E6C0AFA7-F501-4F38-B025-51BD7F6A70FD}"/>
              </a:ext>
            </a:extLst>
          </xdr:cNvPr>
          <xdr:cNvSpPr/>
        </xdr:nvSpPr>
        <xdr:spPr>
          <a:xfrm>
            <a:off x="11851919" y="4975125"/>
            <a:ext cx="436264" cy="137831"/>
          </a:xfrm>
          <a:prstGeom prst="rect">
            <a:avLst/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ES" sz="1400"/>
          </a:p>
        </xdr:txBody>
      </xdr:sp>
      <xdr:sp macro="" textlink="">
        <xdr:nvSpPr>
          <xdr:cNvPr id="56" name="Rectangle 55">
            <a:extLst>
              <a:ext uri="{FF2B5EF4-FFF2-40B4-BE49-F238E27FC236}">
                <a16:creationId xmlns:a16="http://schemas.microsoft.com/office/drawing/2014/main" id="{34926A8B-3173-4A36-AD8A-4A1D83D4C667}"/>
              </a:ext>
            </a:extLst>
          </xdr:cNvPr>
          <xdr:cNvSpPr/>
        </xdr:nvSpPr>
        <xdr:spPr>
          <a:xfrm>
            <a:off x="14795144" y="4970362"/>
            <a:ext cx="436264" cy="147356"/>
          </a:xfrm>
          <a:prstGeom prst="rect">
            <a:avLst/>
          </a:prstGeom>
          <a:solidFill>
            <a:schemeClr val="bg1"/>
          </a:solidFill>
          <a:ln>
            <a:solidFill>
              <a:srgbClr val="152F7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endParaRPr lang="es-ES" sz="1400"/>
          </a:p>
        </xdr:txBody>
      </xdr:sp>
      <xdr:sp macro="" textlink="">
        <xdr:nvSpPr>
          <xdr:cNvPr id="57" name="Right Brace 56">
            <a:extLst>
              <a:ext uri="{FF2B5EF4-FFF2-40B4-BE49-F238E27FC236}">
                <a16:creationId xmlns:a16="http://schemas.microsoft.com/office/drawing/2014/main" id="{FA03320A-6493-4BCE-AD28-1393B12C586D}"/>
              </a:ext>
            </a:extLst>
          </xdr:cNvPr>
          <xdr:cNvSpPr/>
        </xdr:nvSpPr>
        <xdr:spPr>
          <a:xfrm rot="5400000">
            <a:off x="11010265" y="2009141"/>
            <a:ext cx="107947" cy="7272020"/>
          </a:xfrm>
          <a:prstGeom prst="rightBrace">
            <a:avLst/>
          </a:prstGeom>
          <a:noFill/>
          <a:ln w="1905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s-ES" sz="1100"/>
          </a:p>
        </xdr:txBody>
      </xdr:sp>
      <xdr:sp macro="" textlink="">
        <xdr:nvSpPr>
          <xdr:cNvPr id="58" name="Rectangle 57">
            <a:extLst>
              <a:ext uri="{FF2B5EF4-FFF2-40B4-BE49-F238E27FC236}">
                <a16:creationId xmlns:a16="http://schemas.microsoft.com/office/drawing/2014/main" id="{7CEA194C-10C2-48CD-9B36-F6AF274EEDFB}"/>
              </a:ext>
            </a:extLst>
          </xdr:cNvPr>
          <xdr:cNvSpPr/>
        </xdr:nvSpPr>
        <xdr:spPr>
          <a:xfrm>
            <a:off x="8917305" y="5731010"/>
            <a:ext cx="4312920" cy="299586"/>
          </a:xfrm>
          <a:prstGeom prst="rect">
            <a:avLst/>
          </a:prstGeom>
          <a:noFill/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2200" b="0"/>
              <a:t>Cash from operations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2"/>
  <sheetViews>
    <sheetView showGridLines="0" tabSelected="1" workbookViewId="0">
      <selection activeCell="G52" sqref="G52"/>
    </sheetView>
  </sheetViews>
  <sheetFormatPr defaultRowHeight="14.5" x14ac:dyDescent="0.35"/>
  <cols>
    <col min="1" max="1" width="20" customWidth="1"/>
    <col min="2" max="2" width="7.90625" customWidth="1"/>
    <col min="3" max="15" width="6" customWidth="1"/>
    <col min="16" max="16" width="8.81640625" customWidth="1"/>
  </cols>
  <sheetData>
    <row r="1" spans="1:17" x14ac:dyDescent="0.35">
      <c r="A1" s="44" t="s">
        <v>46</v>
      </c>
      <c r="B1" s="48"/>
      <c r="C1" s="46">
        <v>43831</v>
      </c>
      <c r="D1" s="43">
        <v>43862</v>
      </c>
      <c r="E1" s="43">
        <v>43891</v>
      </c>
      <c r="F1" s="43">
        <v>43922</v>
      </c>
      <c r="G1" s="43">
        <v>43952</v>
      </c>
      <c r="H1" s="43">
        <v>43983</v>
      </c>
      <c r="I1" s="43">
        <v>44013</v>
      </c>
      <c r="J1" s="43">
        <v>44044</v>
      </c>
      <c r="K1" s="43">
        <v>44075</v>
      </c>
      <c r="L1" s="43">
        <v>44105</v>
      </c>
      <c r="M1" s="43">
        <v>44136</v>
      </c>
      <c r="N1" s="43">
        <v>44166</v>
      </c>
      <c r="O1" s="49" t="s">
        <v>49</v>
      </c>
    </row>
    <row r="2" spans="1:17" x14ac:dyDescent="0.35">
      <c r="A2" s="3" t="s">
        <v>5</v>
      </c>
      <c r="B2" s="2"/>
      <c r="C2" s="2">
        <v>2020</v>
      </c>
      <c r="D2" s="2">
        <v>2150</v>
      </c>
      <c r="E2" s="2">
        <v>2070</v>
      </c>
      <c r="F2" s="2">
        <v>2110</v>
      </c>
      <c r="G2" s="2">
        <v>1950</v>
      </c>
      <c r="H2" s="2">
        <v>1970</v>
      </c>
      <c r="I2" s="2">
        <v>1800</v>
      </c>
      <c r="J2" s="2">
        <v>1290</v>
      </c>
      <c r="K2" s="2">
        <v>2250</v>
      </c>
      <c r="L2" s="2">
        <v>2280</v>
      </c>
      <c r="M2" s="2">
        <v>2130</v>
      </c>
      <c r="N2" s="2">
        <v>1800</v>
      </c>
      <c r="O2" s="2">
        <f>SUM(C2:N2)</f>
        <v>23820</v>
      </c>
      <c r="Q2" s="2"/>
    </row>
    <row r="3" spans="1:17" ht="15" thickBot="1" x14ac:dyDescent="0.4">
      <c r="A3" s="5" t="s">
        <v>0</v>
      </c>
      <c r="B3" s="6"/>
      <c r="C3" s="6">
        <v>-1340</v>
      </c>
      <c r="D3" s="6">
        <v>-1410</v>
      </c>
      <c r="E3" s="6">
        <v>-1360</v>
      </c>
      <c r="F3" s="6">
        <v>-1400</v>
      </c>
      <c r="G3" s="6">
        <v>-1260</v>
      </c>
      <c r="H3" s="6">
        <v>-1260</v>
      </c>
      <c r="I3" s="6">
        <v>-1160</v>
      </c>
      <c r="J3" s="6">
        <v>-800</v>
      </c>
      <c r="K3" s="6">
        <v>-1450</v>
      </c>
      <c r="L3" s="6">
        <v>-1450</v>
      </c>
      <c r="M3" s="6">
        <v>-1360</v>
      </c>
      <c r="N3" s="6">
        <v>-1150</v>
      </c>
      <c r="O3" s="6">
        <f t="shared" ref="O3:O8" si="0">SUM(C3:N3)</f>
        <v>-15400</v>
      </c>
    </row>
    <row r="4" spans="1:17" ht="15" thickTop="1" x14ac:dyDescent="0.35">
      <c r="A4" s="11" t="s">
        <v>6</v>
      </c>
      <c r="B4" s="12"/>
      <c r="C4" s="12">
        <f>SUM(C2:C3)</f>
        <v>680</v>
      </c>
      <c r="D4" s="12">
        <f t="shared" ref="D4" si="1">SUM(D2:D3)</f>
        <v>740</v>
      </c>
      <c r="E4" s="12">
        <f t="shared" ref="E4" si="2">SUM(E2:E3)</f>
        <v>710</v>
      </c>
      <c r="F4" s="12">
        <f t="shared" ref="F4" si="3">SUM(F2:F3)</f>
        <v>710</v>
      </c>
      <c r="G4" s="12">
        <f t="shared" ref="G4" si="4">SUM(G2:G3)</f>
        <v>690</v>
      </c>
      <c r="H4" s="12">
        <f t="shared" ref="H4" si="5">SUM(H2:H3)</f>
        <v>710</v>
      </c>
      <c r="I4" s="12">
        <f t="shared" ref="I4" si="6">SUM(I2:I3)</f>
        <v>640</v>
      </c>
      <c r="J4" s="12">
        <f t="shared" ref="J4" si="7">SUM(J2:J3)</f>
        <v>490</v>
      </c>
      <c r="K4" s="12">
        <f t="shared" ref="K4" si="8">SUM(K2:K3)</f>
        <v>800</v>
      </c>
      <c r="L4" s="12">
        <f t="shared" ref="L4" si="9">SUM(L2:L3)</f>
        <v>830</v>
      </c>
      <c r="M4" s="12">
        <f t="shared" ref="M4" si="10">SUM(M2:M3)</f>
        <v>770</v>
      </c>
      <c r="N4" s="12">
        <f t="shared" ref="N4" si="11">SUM(N2:N3)</f>
        <v>650</v>
      </c>
      <c r="O4" s="12">
        <f t="shared" si="0"/>
        <v>8420</v>
      </c>
    </row>
    <row r="5" spans="1:17" x14ac:dyDescent="0.35">
      <c r="A5" s="22" t="s">
        <v>7</v>
      </c>
      <c r="B5" s="23"/>
      <c r="C5" s="2">
        <v>-350</v>
      </c>
      <c r="D5" s="2">
        <v>-350</v>
      </c>
      <c r="E5" s="2">
        <v>-330</v>
      </c>
      <c r="F5" s="2">
        <v>-330</v>
      </c>
      <c r="G5" s="2">
        <v>-310</v>
      </c>
      <c r="H5" s="2">
        <v>-320</v>
      </c>
      <c r="I5" s="2">
        <v>-300</v>
      </c>
      <c r="J5" s="2">
        <v>-280</v>
      </c>
      <c r="K5" s="2">
        <v>-340</v>
      </c>
      <c r="L5" s="2">
        <v>-340</v>
      </c>
      <c r="M5" s="2">
        <v>-340</v>
      </c>
      <c r="N5" s="2">
        <v>-340</v>
      </c>
      <c r="O5" s="23">
        <f t="shared" si="0"/>
        <v>-3930</v>
      </c>
    </row>
    <row r="6" spans="1:17" x14ac:dyDescent="0.35">
      <c r="A6" s="34" t="s">
        <v>14</v>
      </c>
      <c r="B6" s="35"/>
      <c r="C6" s="35">
        <v>-200</v>
      </c>
      <c r="D6" s="35">
        <v>-200</v>
      </c>
      <c r="E6" s="35">
        <v>-200</v>
      </c>
      <c r="F6" s="35">
        <v>-200</v>
      </c>
      <c r="G6" s="35">
        <v>-200</v>
      </c>
      <c r="H6" s="35">
        <v>-200</v>
      </c>
      <c r="I6" s="35">
        <v>-200</v>
      </c>
      <c r="J6" s="35">
        <v>-200</v>
      </c>
      <c r="K6" s="35">
        <v>-200</v>
      </c>
      <c r="L6" s="35">
        <v>-200</v>
      </c>
      <c r="M6" s="35">
        <v>-200</v>
      </c>
      <c r="N6" s="35">
        <v>-200</v>
      </c>
      <c r="O6" s="35">
        <f t="shared" si="0"/>
        <v>-2400</v>
      </c>
    </row>
    <row r="7" spans="1:17" ht="15" thickBot="1" x14ac:dyDescent="0.4">
      <c r="A7" s="24" t="s">
        <v>13</v>
      </c>
      <c r="B7" s="25"/>
      <c r="C7" s="2">
        <v>10</v>
      </c>
      <c r="D7" s="2">
        <v>10</v>
      </c>
      <c r="E7" s="2">
        <v>20</v>
      </c>
      <c r="F7" s="2">
        <v>10</v>
      </c>
      <c r="G7" s="2">
        <v>20</v>
      </c>
      <c r="H7" s="2">
        <v>20</v>
      </c>
      <c r="I7" s="2">
        <v>20</v>
      </c>
      <c r="J7" s="2">
        <v>20</v>
      </c>
      <c r="K7" s="2">
        <v>20</v>
      </c>
      <c r="L7" s="2">
        <v>10</v>
      </c>
      <c r="M7" s="2">
        <v>10</v>
      </c>
      <c r="N7" s="2">
        <v>10</v>
      </c>
      <c r="O7" s="25">
        <f t="shared" si="0"/>
        <v>180</v>
      </c>
      <c r="P7" s="1"/>
    </row>
    <row r="8" spans="1:17" ht="15" thickTop="1" x14ac:dyDescent="0.35">
      <c r="A8" s="18" t="s">
        <v>11</v>
      </c>
      <c r="B8" s="19"/>
      <c r="C8" s="19">
        <f>SUM(C4:C7)</f>
        <v>140</v>
      </c>
      <c r="D8" s="19">
        <f t="shared" ref="D8:N8" si="12">SUM(D4:D7)</f>
        <v>200</v>
      </c>
      <c r="E8" s="19">
        <f t="shared" si="12"/>
        <v>200</v>
      </c>
      <c r="F8" s="19">
        <f t="shared" si="12"/>
        <v>190</v>
      </c>
      <c r="G8" s="19">
        <f t="shared" si="12"/>
        <v>200</v>
      </c>
      <c r="H8" s="19">
        <f t="shared" si="12"/>
        <v>210</v>
      </c>
      <c r="I8" s="19">
        <f t="shared" si="12"/>
        <v>160</v>
      </c>
      <c r="J8" s="19">
        <f t="shared" si="12"/>
        <v>30</v>
      </c>
      <c r="K8" s="19">
        <f t="shared" si="12"/>
        <v>280</v>
      </c>
      <c r="L8" s="19">
        <f t="shared" si="12"/>
        <v>300</v>
      </c>
      <c r="M8" s="19">
        <f t="shared" si="12"/>
        <v>240</v>
      </c>
      <c r="N8" s="19">
        <f t="shared" si="12"/>
        <v>120</v>
      </c>
      <c r="O8" s="19">
        <f t="shared" si="0"/>
        <v>2270</v>
      </c>
    </row>
    <row r="9" spans="1:17" hidden="1" x14ac:dyDescent="0.35">
      <c r="A9" s="9" t="s">
        <v>12</v>
      </c>
      <c r="B9" s="10"/>
      <c r="C9" s="10">
        <v>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  <c r="L9" s="10">
        <v>0</v>
      </c>
      <c r="M9" s="10">
        <v>0</v>
      </c>
      <c r="N9" s="10">
        <v>0</v>
      </c>
      <c r="O9" s="10">
        <f>SUM(C9:N9)</f>
        <v>0</v>
      </c>
    </row>
    <row r="10" spans="1:17" hidden="1" x14ac:dyDescent="0.35">
      <c r="A10" s="3" t="s">
        <v>9</v>
      </c>
      <c r="B10" s="2"/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f>SUM(C10:N10)</f>
        <v>0</v>
      </c>
    </row>
    <row r="11" spans="1:17" ht="15" thickBot="1" x14ac:dyDescent="0.4">
      <c r="A11" s="5" t="s">
        <v>8</v>
      </c>
      <c r="B11" s="6"/>
      <c r="C11" s="6">
        <v>-30</v>
      </c>
      <c r="D11" s="6">
        <v>-30</v>
      </c>
      <c r="E11" s="6">
        <v>-30</v>
      </c>
      <c r="F11" s="6">
        <v>-30</v>
      </c>
      <c r="G11" s="6">
        <v>-30</v>
      </c>
      <c r="H11" s="6">
        <v>-30</v>
      </c>
      <c r="I11" s="6">
        <v>-30</v>
      </c>
      <c r="J11" s="6">
        <v>-30</v>
      </c>
      <c r="K11" s="6">
        <v>-30</v>
      </c>
      <c r="L11" s="6">
        <v>-30</v>
      </c>
      <c r="M11" s="6">
        <v>-30</v>
      </c>
      <c r="N11" s="6">
        <v>-30</v>
      </c>
      <c r="O11" s="6">
        <f t="shared" ref="O11" si="13">SUM(C11:N11)</f>
        <v>-360</v>
      </c>
    </row>
    <row r="12" spans="1:17" ht="15" thickTop="1" x14ac:dyDescent="0.35">
      <c r="A12" s="7" t="s">
        <v>10</v>
      </c>
      <c r="B12" s="8"/>
      <c r="C12" s="8">
        <f t="shared" ref="C12:N12" si="14">SUM(C8:C11)</f>
        <v>110</v>
      </c>
      <c r="D12" s="8">
        <f t="shared" si="14"/>
        <v>170</v>
      </c>
      <c r="E12" s="8">
        <f t="shared" si="14"/>
        <v>170</v>
      </c>
      <c r="F12" s="8">
        <f t="shared" si="14"/>
        <v>160</v>
      </c>
      <c r="G12" s="8">
        <f t="shared" si="14"/>
        <v>170</v>
      </c>
      <c r="H12" s="8">
        <f t="shared" si="14"/>
        <v>180</v>
      </c>
      <c r="I12" s="8">
        <f t="shared" si="14"/>
        <v>130</v>
      </c>
      <c r="J12" s="8">
        <f t="shared" si="14"/>
        <v>0</v>
      </c>
      <c r="K12" s="8">
        <f t="shared" si="14"/>
        <v>250</v>
      </c>
      <c r="L12" s="8">
        <f t="shared" si="14"/>
        <v>270</v>
      </c>
      <c r="M12" s="8">
        <f t="shared" si="14"/>
        <v>210</v>
      </c>
      <c r="N12" s="8">
        <f t="shared" si="14"/>
        <v>90</v>
      </c>
      <c r="O12" s="8">
        <f>SUM(C12:N12)</f>
        <v>1910</v>
      </c>
      <c r="Q12" s="1"/>
    </row>
    <row r="13" spans="1:17" ht="15" thickBot="1" x14ac:dyDescent="0.4">
      <c r="A13" s="5" t="s">
        <v>3</v>
      </c>
      <c r="B13" s="6"/>
      <c r="C13" s="6">
        <f>C12*30%</f>
        <v>33</v>
      </c>
      <c r="D13" s="6">
        <f t="shared" ref="D13:N13" si="15">D12*30%</f>
        <v>51</v>
      </c>
      <c r="E13" s="6">
        <f t="shared" si="15"/>
        <v>51</v>
      </c>
      <c r="F13" s="6">
        <f t="shared" si="15"/>
        <v>48</v>
      </c>
      <c r="G13" s="6">
        <f t="shared" si="15"/>
        <v>51</v>
      </c>
      <c r="H13" s="6">
        <f t="shared" si="15"/>
        <v>54</v>
      </c>
      <c r="I13" s="6">
        <f t="shared" si="15"/>
        <v>39</v>
      </c>
      <c r="J13" s="6">
        <f t="shared" si="15"/>
        <v>0</v>
      </c>
      <c r="K13" s="6">
        <f t="shared" si="15"/>
        <v>75</v>
      </c>
      <c r="L13" s="6">
        <f t="shared" si="15"/>
        <v>81</v>
      </c>
      <c r="M13" s="6">
        <f t="shared" si="15"/>
        <v>63</v>
      </c>
      <c r="N13" s="6">
        <f t="shared" si="15"/>
        <v>27</v>
      </c>
      <c r="O13" s="6">
        <f>SUM(C13:N13)</f>
        <v>573</v>
      </c>
      <c r="P13" s="26"/>
    </row>
    <row r="14" spans="1:17" ht="15" thickTop="1" x14ac:dyDescent="0.35">
      <c r="A14" s="32" t="s">
        <v>4</v>
      </c>
      <c r="B14" s="33"/>
      <c r="C14" s="33">
        <f>SUM(C12:C13)</f>
        <v>143</v>
      </c>
      <c r="D14" s="33">
        <f t="shared" ref="D14:O14" si="16">SUM(D12:D13)</f>
        <v>221</v>
      </c>
      <c r="E14" s="33">
        <f t="shared" si="16"/>
        <v>221</v>
      </c>
      <c r="F14" s="33">
        <f t="shared" si="16"/>
        <v>208</v>
      </c>
      <c r="G14" s="33">
        <f t="shared" si="16"/>
        <v>221</v>
      </c>
      <c r="H14" s="33">
        <f t="shared" si="16"/>
        <v>234</v>
      </c>
      <c r="I14" s="33">
        <f t="shared" si="16"/>
        <v>169</v>
      </c>
      <c r="J14" s="33">
        <f t="shared" si="16"/>
        <v>0</v>
      </c>
      <c r="K14" s="33">
        <f t="shared" si="16"/>
        <v>325</v>
      </c>
      <c r="L14" s="33">
        <f t="shared" si="16"/>
        <v>351</v>
      </c>
      <c r="M14" s="33">
        <f t="shared" si="16"/>
        <v>273</v>
      </c>
      <c r="N14" s="33">
        <f t="shared" si="16"/>
        <v>117</v>
      </c>
      <c r="O14" s="33">
        <f t="shared" si="16"/>
        <v>2483</v>
      </c>
      <c r="P14" s="1"/>
      <c r="Q14" s="1"/>
    </row>
    <row r="15" spans="1:17" ht="6" customHeight="1" x14ac:dyDescent="0.3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7" x14ac:dyDescent="0.35">
      <c r="A16" s="29" t="s">
        <v>1</v>
      </c>
      <c r="B16" s="30"/>
      <c r="C16" s="30">
        <f t="shared" ref="C16:N16" si="17">C14-C13-C11-C6</f>
        <v>340</v>
      </c>
      <c r="D16" s="30">
        <f t="shared" si="17"/>
        <v>400</v>
      </c>
      <c r="E16" s="30">
        <f t="shared" si="17"/>
        <v>400</v>
      </c>
      <c r="F16" s="30">
        <f t="shared" si="17"/>
        <v>390</v>
      </c>
      <c r="G16" s="30">
        <f t="shared" si="17"/>
        <v>400</v>
      </c>
      <c r="H16" s="30">
        <f t="shared" si="17"/>
        <v>410</v>
      </c>
      <c r="I16" s="30">
        <f t="shared" si="17"/>
        <v>360</v>
      </c>
      <c r="J16" s="30">
        <f t="shared" si="17"/>
        <v>230</v>
      </c>
      <c r="K16" s="30">
        <f t="shared" si="17"/>
        <v>480</v>
      </c>
      <c r="L16" s="30">
        <f t="shared" si="17"/>
        <v>500</v>
      </c>
      <c r="M16" s="30">
        <f t="shared" si="17"/>
        <v>440</v>
      </c>
      <c r="N16" s="30">
        <f t="shared" si="17"/>
        <v>320</v>
      </c>
      <c r="O16" s="31">
        <f>SUM(C16:N16)</f>
        <v>4670</v>
      </c>
    </row>
    <row r="17" spans="1:15" x14ac:dyDescent="0.35">
      <c r="A17" s="29" t="s">
        <v>2</v>
      </c>
      <c r="B17" s="30"/>
      <c r="C17" s="30">
        <f t="shared" ref="C17:N17" si="18">C14-C13-C11</f>
        <v>140</v>
      </c>
      <c r="D17" s="30">
        <f t="shared" si="18"/>
        <v>200</v>
      </c>
      <c r="E17" s="30">
        <f t="shared" si="18"/>
        <v>200</v>
      </c>
      <c r="F17" s="30">
        <f t="shared" si="18"/>
        <v>190</v>
      </c>
      <c r="G17" s="30">
        <f t="shared" si="18"/>
        <v>200</v>
      </c>
      <c r="H17" s="30">
        <f t="shared" si="18"/>
        <v>210</v>
      </c>
      <c r="I17" s="30">
        <f t="shared" si="18"/>
        <v>160</v>
      </c>
      <c r="J17" s="30">
        <f t="shared" si="18"/>
        <v>30</v>
      </c>
      <c r="K17" s="30">
        <f t="shared" si="18"/>
        <v>280</v>
      </c>
      <c r="L17" s="30">
        <f t="shared" si="18"/>
        <v>300</v>
      </c>
      <c r="M17" s="30">
        <f t="shared" si="18"/>
        <v>240</v>
      </c>
      <c r="N17" s="30">
        <f t="shared" si="18"/>
        <v>120</v>
      </c>
      <c r="O17" s="31">
        <f>SUM(C17:N17)</f>
        <v>2270</v>
      </c>
    </row>
    <row r="18" spans="1:15" ht="24" customHeight="1" x14ac:dyDescent="0.35">
      <c r="C18" s="1"/>
    </row>
    <row r="19" spans="1:15" x14ac:dyDescent="0.35">
      <c r="A19" s="47" t="s">
        <v>45</v>
      </c>
      <c r="B19" s="46" t="s">
        <v>35</v>
      </c>
      <c r="C19" s="46">
        <v>43831</v>
      </c>
      <c r="D19" s="43">
        <v>43862</v>
      </c>
      <c r="E19" s="43">
        <v>43891</v>
      </c>
      <c r="F19" s="43">
        <v>43922</v>
      </c>
      <c r="G19" s="43">
        <v>43952</v>
      </c>
      <c r="H19" s="43">
        <v>43983</v>
      </c>
      <c r="I19" s="43">
        <v>44013</v>
      </c>
      <c r="J19" s="43">
        <v>44044</v>
      </c>
      <c r="K19" s="43">
        <v>44075</v>
      </c>
      <c r="L19" s="43">
        <v>44105</v>
      </c>
      <c r="M19" s="43">
        <v>44136</v>
      </c>
      <c r="N19" s="43">
        <v>44166</v>
      </c>
    </row>
    <row r="20" spans="1:15" x14ac:dyDescent="0.35">
      <c r="A20" s="16" t="s">
        <v>15</v>
      </c>
      <c r="B20" s="17">
        <f>SUM(B21:B22)</f>
        <v>29200</v>
      </c>
      <c r="C20" s="17">
        <f t="shared" ref="C20:N20" si="19">SUM(C21:C22)</f>
        <v>26443</v>
      </c>
      <c r="D20" s="17">
        <f t="shared" si="19"/>
        <v>26564</v>
      </c>
      <c r="E20" s="17">
        <f t="shared" si="19"/>
        <v>26885</v>
      </c>
      <c r="F20" s="17">
        <f t="shared" si="19"/>
        <v>26893</v>
      </c>
      <c r="G20" s="17">
        <f t="shared" si="19"/>
        <v>27314</v>
      </c>
      <c r="H20" s="17">
        <f t="shared" si="19"/>
        <v>27948</v>
      </c>
      <c r="I20" s="17">
        <f t="shared" si="19"/>
        <v>26917</v>
      </c>
      <c r="J20" s="17">
        <f t="shared" si="19"/>
        <v>26717</v>
      </c>
      <c r="K20" s="17">
        <f t="shared" si="19"/>
        <v>27442</v>
      </c>
      <c r="L20" s="17">
        <f t="shared" si="19"/>
        <v>27493</v>
      </c>
      <c r="M20" s="17">
        <f t="shared" si="19"/>
        <v>28266</v>
      </c>
      <c r="N20" s="17">
        <f t="shared" si="19"/>
        <v>28583</v>
      </c>
    </row>
    <row r="21" spans="1:15" x14ac:dyDescent="0.35">
      <c r="A21" s="13" t="s">
        <v>16</v>
      </c>
      <c r="B21" s="2">
        <v>15000</v>
      </c>
      <c r="C21" s="2">
        <f>B21+C6</f>
        <v>14800</v>
      </c>
      <c r="D21" s="2">
        <f t="shared" ref="D21:N21" si="20">C21+D6</f>
        <v>14600</v>
      </c>
      <c r="E21" s="2">
        <f t="shared" si="20"/>
        <v>14400</v>
      </c>
      <c r="F21" s="2">
        <f t="shared" si="20"/>
        <v>14200</v>
      </c>
      <c r="G21" s="2">
        <f t="shared" si="20"/>
        <v>14000</v>
      </c>
      <c r="H21" s="2">
        <f t="shared" si="20"/>
        <v>13800</v>
      </c>
      <c r="I21" s="2">
        <f t="shared" si="20"/>
        <v>13600</v>
      </c>
      <c r="J21" s="2">
        <f t="shared" si="20"/>
        <v>13400</v>
      </c>
      <c r="K21" s="2">
        <f t="shared" si="20"/>
        <v>13200</v>
      </c>
      <c r="L21" s="2">
        <f t="shared" si="20"/>
        <v>13000</v>
      </c>
      <c r="M21" s="2">
        <f>L21+M6+5000</f>
        <v>17800</v>
      </c>
      <c r="N21" s="2">
        <f t="shared" si="20"/>
        <v>17600</v>
      </c>
    </row>
    <row r="22" spans="1:15" x14ac:dyDescent="0.35">
      <c r="A22" s="13" t="s">
        <v>17</v>
      </c>
      <c r="B22" s="2">
        <f>SUM(B23:B27)</f>
        <v>14200</v>
      </c>
      <c r="C22" s="2">
        <f t="shared" ref="C22:N22" si="21">SUM(C23:C27)</f>
        <v>11643</v>
      </c>
      <c r="D22" s="2">
        <f t="shared" si="21"/>
        <v>11964</v>
      </c>
      <c r="E22" s="2">
        <f t="shared" si="21"/>
        <v>12485</v>
      </c>
      <c r="F22" s="2">
        <f t="shared" si="21"/>
        <v>12693</v>
      </c>
      <c r="G22" s="2">
        <f t="shared" si="21"/>
        <v>13314</v>
      </c>
      <c r="H22" s="2">
        <f t="shared" si="21"/>
        <v>14148</v>
      </c>
      <c r="I22" s="2">
        <f t="shared" si="21"/>
        <v>13317</v>
      </c>
      <c r="J22" s="2">
        <f t="shared" si="21"/>
        <v>13317</v>
      </c>
      <c r="K22" s="2">
        <f t="shared" si="21"/>
        <v>14242</v>
      </c>
      <c r="L22" s="2">
        <f t="shared" si="21"/>
        <v>14493</v>
      </c>
      <c r="M22" s="2">
        <f t="shared" si="21"/>
        <v>10466</v>
      </c>
      <c r="N22" s="2">
        <f t="shared" si="21"/>
        <v>10983</v>
      </c>
    </row>
    <row r="23" spans="1:15" x14ac:dyDescent="0.35">
      <c r="A23" s="36" t="s">
        <v>27</v>
      </c>
      <c r="B23" s="35">
        <v>3500</v>
      </c>
      <c r="C23" s="35">
        <v>3300</v>
      </c>
      <c r="D23" s="35">
        <v>3000</v>
      </c>
      <c r="E23" s="35">
        <v>3000</v>
      </c>
      <c r="F23" s="35">
        <v>2900</v>
      </c>
      <c r="G23" s="35">
        <v>2900</v>
      </c>
      <c r="H23" s="35">
        <v>2800</v>
      </c>
      <c r="I23" s="35">
        <v>2700</v>
      </c>
      <c r="J23" s="35">
        <v>2600</v>
      </c>
      <c r="K23" s="35">
        <v>2400</v>
      </c>
      <c r="L23" s="35">
        <v>2400</v>
      </c>
      <c r="M23" s="35">
        <v>2300</v>
      </c>
      <c r="N23" s="35">
        <v>2100</v>
      </c>
    </row>
    <row r="24" spans="1:15" x14ac:dyDescent="0.35">
      <c r="A24" s="14" t="s">
        <v>24</v>
      </c>
      <c r="B24" s="2">
        <v>2000</v>
      </c>
      <c r="C24" s="2">
        <v>2000</v>
      </c>
      <c r="D24" s="2">
        <v>2000</v>
      </c>
      <c r="E24" s="2">
        <v>2000</v>
      </c>
      <c r="F24" s="2">
        <v>2000</v>
      </c>
      <c r="G24" s="2">
        <v>2000</v>
      </c>
      <c r="H24" s="2">
        <v>2000</v>
      </c>
      <c r="I24" s="2">
        <v>2000</v>
      </c>
      <c r="J24" s="2">
        <v>2000</v>
      </c>
      <c r="K24" s="2">
        <v>2000</v>
      </c>
      <c r="L24" s="2">
        <v>2000</v>
      </c>
      <c r="M24" s="2">
        <v>2000</v>
      </c>
      <c r="N24" s="2">
        <v>2000</v>
      </c>
    </row>
    <row r="25" spans="1:15" x14ac:dyDescent="0.35">
      <c r="A25" s="36" t="s">
        <v>25</v>
      </c>
      <c r="B25" s="35">
        <v>3000</v>
      </c>
      <c r="C25" s="35">
        <v>3000</v>
      </c>
      <c r="D25" s="35">
        <v>3500</v>
      </c>
      <c r="E25" s="35">
        <v>2500</v>
      </c>
      <c r="F25" s="35">
        <v>2800</v>
      </c>
      <c r="G25" s="35">
        <v>2400</v>
      </c>
      <c r="H25" s="35">
        <v>2300</v>
      </c>
      <c r="I25" s="35">
        <v>2300</v>
      </c>
      <c r="J25" s="35">
        <v>1900</v>
      </c>
      <c r="K25" s="35">
        <v>2100</v>
      </c>
      <c r="L25" s="35">
        <v>2600</v>
      </c>
      <c r="M25" s="35">
        <v>2800</v>
      </c>
      <c r="N25" s="35">
        <v>2400</v>
      </c>
    </row>
    <row r="26" spans="1:15" x14ac:dyDescent="0.35">
      <c r="A26" s="36" t="s">
        <v>26</v>
      </c>
      <c r="B26" s="35">
        <v>700</v>
      </c>
      <c r="C26" s="35">
        <v>800</v>
      </c>
      <c r="D26" s="35">
        <v>400</v>
      </c>
      <c r="E26" s="35">
        <v>500</v>
      </c>
      <c r="F26" s="35">
        <v>500</v>
      </c>
      <c r="G26" s="35">
        <v>600</v>
      </c>
      <c r="H26" s="35">
        <v>800</v>
      </c>
      <c r="I26" s="35">
        <v>900</v>
      </c>
      <c r="J26" s="35">
        <v>500</v>
      </c>
      <c r="K26" s="35">
        <v>400</v>
      </c>
      <c r="L26" s="35">
        <v>500</v>
      </c>
      <c r="M26" s="35">
        <v>600</v>
      </c>
      <c r="N26" s="35">
        <v>400</v>
      </c>
    </row>
    <row r="27" spans="1:15" x14ac:dyDescent="0.35">
      <c r="A27" s="15" t="s">
        <v>28</v>
      </c>
      <c r="B27" s="4">
        <v>5000</v>
      </c>
      <c r="C27" s="4">
        <f>B27+C49</f>
        <v>2543</v>
      </c>
      <c r="D27" s="4">
        <f t="shared" ref="D27:N27" si="22">C27-(C30-D30)+D49</f>
        <v>3064</v>
      </c>
      <c r="E27" s="4">
        <f t="shared" si="22"/>
        <v>4485</v>
      </c>
      <c r="F27" s="4">
        <f t="shared" si="22"/>
        <v>4493</v>
      </c>
      <c r="G27" s="4">
        <f t="shared" si="22"/>
        <v>5414</v>
      </c>
      <c r="H27" s="4">
        <f t="shared" si="22"/>
        <v>6248</v>
      </c>
      <c r="I27" s="4">
        <f t="shared" si="22"/>
        <v>5417</v>
      </c>
      <c r="J27" s="4">
        <f t="shared" si="22"/>
        <v>6317</v>
      </c>
      <c r="K27" s="4">
        <f t="shared" si="22"/>
        <v>7342</v>
      </c>
      <c r="L27" s="4">
        <f t="shared" si="22"/>
        <v>6993</v>
      </c>
      <c r="M27" s="4">
        <f t="shared" si="22"/>
        <v>2766</v>
      </c>
      <c r="N27" s="4">
        <f t="shared" si="22"/>
        <v>4083</v>
      </c>
    </row>
    <row r="28" spans="1:15" x14ac:dyDescent="0.35">
      <c r="A28" s="16" t="s">
        <v>19</v>
      </c>
      <c r="B28" s="17">
        <f>SUM(B29:B31)</f>
        <v>29200</v>
      </c>
      <c r="C28" s="17">
        <f t="shared" ref="C28:N28" si="23">SUM(C29:C31)</f>
        <v>26443</v>
      </c>
      <c r="D28" s="17">
        <f t="shared" si="23"/>
        <v>26564</v>
      </c>
      <c r="E28" s="17">
        <f t="shared" si="23"/>
        <v>26885</v>
      </c>
      <c r="F28" s="17">
        <f t="shared" si="23"/>
        <v>26893</v>
      </c>
      <c r="G28" s="17">
        <f t="shared" si="23"/>
        <v>27314</v>
      </c>
      <c r="H28" s="17">
        <f t="shared" si="23"/>
        <v>27948</v>
      </c>
      <c r="I28" s="17">
        <f t="shared" si="23"/>
        <v>26917</v>
      </c>
      <c r="J28" s="17">
        <f t="shared" si="23"/>
        <v>26717</v>
      </c>
      <c r="K28" s="17">
        <f t="shared" si="23"/>
        <v>27442</v>
      </c>
      <c r="L28" s="17">
        <f t="shared" si="23"/>
        <v>27493</v>
      </c>
      <c r="M28" s="17">
        <f t="shared" si="23"/>
        <v>28266</v>
      </c>
      <c r="N28" s="17">
        <f t="shared" si="23"/>
        <v>28583</v>
      </c>
    </row>
    <row r="29" spans="1:15" x14ac:dyDescent="0.35">
      <c r="A29" s="13" t="s">
        <v>18</v>
      </c>
      <c r="B29" s="2">
        <v>6700</v>
      </c>
      <c r="C29" s="2">
        <f>B29+C14</f>
        <v>6843</v>
      </c>
      <c r="D29" s="2">
        <f t="shared" ref="D29:N29" si="24">C29+D14</f>
        <v>7064</v>
      </c>
      <c r="E29" s="2">
        <f t="shared" si="24"/>
        <v>7285</v>
      </c>
      <c r="F29" s="2">
        <f t="shared" si="24"/>
        <v>7493</v>
      </c>
      <c r="G29" s="2">
        <f t="shared" si="24"/>
        <v>7714</v>
      </c>
      <c r="H29" s="2">
        <f t="shared" si="24"/>
        <v>7948</v>
      </c>
      <c r="I29" s="2">
        <f t="shared" si="24"/>
        <v>8117</v>
      </c>
      <c r="J29" s="2">
        <f t="shared" si="24"/>
        <v>8117</v>
      </c>
      <c r="K29" s="2">
        <f t="shared" si="24"/>
        <v>8442</v>
      </c>
      <c r="L29" s="2">
        <f t="shared" si="24"/>
        <v>8793</v>
      </c>
      <c r="M29" s="2">
        <f t="shared" si="24"/>
        <v>9066</v>
      </c>
      <c r="N29" s="2">
        <f t="shared" si="24"/>
        <v>9183</v>
      </c>
      <c r="O29" s="1"/>
    </row>
    <row r="30" spans="1:15" x14ac:dyDescent="0.35">
      <c r="A30" s="13" t="s">
        <v>20</v>
      </c>
      <c r="B30" s="2">
        <v>15000</v>
      </c>
      <c r="C30" s="2">
        <v>12000</v>
      </c>
      <c r="D30" s="2">
        <v>12000</v>
      </c>
      <c r="E30" s="2">
        <v>12000</v>
      </c>
      <c r="F30" s="2">
        <v>12000</v>
      </c>
      <c r="G30" s="2">
        <v>12000</v>
      </c>
      <c r="H30" s="2">
        <v>12000</v>
      </c>
      <c r="I30" s="2">
        <v>12000</v>
      </c>
      <c r="J30" s="2">
        <v>12000</v>
      </c>
      <c r="K30" s="2">
        <v>12000</v>
      </c>
      <c r="L30" s="2">
        <v>12000</v>
      </c>
      <c r="M30" s="2">
        <v>12000</v>
      </c>
      <c r="N30" s="2">
        <v>12000</v>
      </c>
    </row>
    <row r="31" spans="1:15" x14ac:dyDescent="0.35">
      <c r="A31" s="13" t="s">
        <v>21</v>
      </c>
      <c r="B31" s="2">
        <f>SUM(B32:B34)</f>
        <v>7500</v>
      </c>
      <c r="C31" s="2">
        <f t="shared" ref="C31:N31" si="25">SUM(C32:C34)</f>
        <v>7600</v>
      </c>
      <c r="D31" s="2">
        <f t="shared" si="25"/>
        <v>7500</v>
      </c>
      <c r="E31" s="2">
        <f t="shared" si="25"/>
        <v>7600</v>
      </c>
      <c r="F31" s="2">
        <f t="shared" si="25"/>
        <v>7400</v>
      </c>
      <c r="G31" s="2">
        <f t="shared" si="25"/>
        <v>7600</v>
      </c>
      <c r="H31" s="2">
        <f t="shared" si="25"/>
        <v>8000</v>
      </c>
      <c r="I31" s="2">
        <f t="shared" si="25"/>
        <v>6800</v>
      </c>
      <c r="J31" s="2">
        <f t="shared" si="25"/>
        <v>6600</v>
      </c>
      <c r="K31" s="2">
        <f t="shared" si="25"/>
        <v>7000</v>
      </c>
      <c r="L31" s="2">
        <f t="shared" si="25"/>
        <v>6700</v>
      </c>
      <c r="M31" s="2">
        <f t="shared" si="25"/>
        <v>7200</v>
      </c>
      <c r="N31" s="2">
        <f t="shared" si="25"/>
        <v>7400</v>
      </c>
    </row>
    <row r="32" spans="1:15" x14ac:dyDescent="0.35">
      <c r="A32" s="14" t="s">
        <v>29</v>
      </c>
      <c r="B32" s="2">
        <v>3000</v>
      </c>
      <c r="C32" s="2">
        <v>3000</v>
      </c>
      <c r="D32" s="2">
        <v>3000</v>
      </c>
      <c r="E32" s="2">
        <v>3000</v>
      </c>
      <c r="F32" s="2">
        <v>3000</v>
      </c>
      <c r="G32" s="2">
        <v>3000</v>
      </c>
      <c r="H32" s="2">
        <v>3000</v>
      </c>
      <c r="I32" s="2">
        <v>3000</v>
      </c>
      <c r="J32" s="2">
        <v>3000</v>
      </c>
      <c r="K32" s="2">
        <v>3000</v>
      </c>
      <c r="L32" s="2">
        <v>3000</v>
      </c>
      <c r="M32" s="2">
        <v>3000</v>
      </c>
      <c r="N32" s="2">
        <v>3000</v>
      </c>
    </row>
    <row r="33" spans="1:15" x14ac:dyDescent="0.35">
      <c r="A33" s="36" t="s">
        <v>22</v>
      </c>
      <c r="B33" s="35">
        <v>3700</v>
      </c>
      <c r="C33" s="35">
        <v>3700</v>
      </c>
      <c r="D33" s="35">
        <v>3900</v>
      </c>
      <c r="E33" s="35">
        <v>4100</v>
      </c>
      <c r="F33" s="35">
        <v>3800</v>
      </c>
      <c r="G33" s="35">
        <v>3900</v>
      </c>
      <c r="H33" s="35">
        <v>4200</v>
      </c>
      <c r="I33" s="35">
        <v>3100</v>
      </c>
      <c r="J33" s="35">
        <v>3200</v>
      </c>
      <c r="K33" s="35">
        <v>3500</v>
      </c>
      <c r="L33" s="35">
        <v>2900</v>
      </c>
      <c r="M33" s="35">
        <v>3400</v>
      </c>
      <c r="N33" s="35">
        <v>3700</v>
      </c>
    </row>
    <row r="34" spans="1:15" x14ac:dyDescent="0.35">
      <c r="A34" s="37" t="s">
        <v>23</v>
      </c>
      <c r="B34" s="38">
        <v>800</v>
      </c>
      <c r="C34" s="38">
        <v>900</v>
      </c>
      <c r="D34" s="38">
        <v>600</v>
      </c>
      <c r="E34" s="38">
        <v>500</v>
      </c>
      <c r="F34" s="38">
        <v>600</v>
      </c>
      <c r="G34" s="38">
        <v>700</v>
      </c>
      <c r="H34" s="38">
        <v>800</v>
      </c>
      <c r="I34" s="38">
        <v>700</v>
      </c>
      <c r="J34" s="38">
        <v>400</v>
      </c>
      <c r="K34" s="38">
        <v>500</v>
      </c>
      <c r="L34" s="38">
        <v>800</v>
      </c>
      <c r="M34" s="38">
        <v>800</v>
      </c>
      <c r="N34" s="38">
        <v>700</v>
      </c>
    </row>
    <row r="35" spans="1:15" x14ac:dyDescent="0.35">
      <c r="A35" s="20" t="s">
        <v>30</v>
      </c>
      <c r="B35" s="21">
        <f>B28-B20</f>
        <v>0</v>
      </c>
      <c r="C35" s="21">
        <f t="shared" ref="C35:N35" si="26">C28-C20</f>
        <v>0</v>
      </c>
      <c r="D35" s="21">
        <f t="shared" si="26"/>
        <v>0</v>
      </c>
      <c r="E35" s="21">
        <f t="shared" si="26"/>
        <v>0</v>
      </c>
      <c r="F35" s="21">
        <f t="shared" si="26"/>
        <v>0</v>
      </c>
      <c r="G35" s="21">
        <f t="shared" si="26"/>
        <v>0</v>
      </c>
      <c r="H35" s="21">
        <f t="shared" si="26"/>
        <v>0</v>
      </c>
      <c r="I35" s="21">
        <f t="shared" si="26"/>
        <v>0</v>
      </c>
      <c r="J35" s="21">
        <f t="shared" si="26"/>
        <v>0</v>
      </c>
      <c r="K35" s="21">
        <f t="shared" si="26"/>
        <v>0</v>
      </c>
      <c r="L35" s="21">
        <f t="shared" si="26"/>
        <v>0</v>
      </c>
      <c r="M35" s="21">
        <f t="shared" si="26"/>
        <v>0</v>
      </c>
      <c r="N35" s="21">
        <f t="shared" si="26"/>
        <v>0</v>
      </c>
    </row>
    <row r="36" spans="1:15" ht="6" customHeight="1" x14ac:dyDescent="0.35">
      <c r="A36" s="3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5" x14ac:dyDescent="0.35">
      <c r="A37" s="29" t="s">
        <v>31</v>
      </c>
      <c r="B37" s="30">
        <f>B23+B25+B26-B33-B34</f>
        <v>2700</v>
      </c>
      <c r="C37" s="30">
        <f t="shared" ref="C37:N37" si="27">C23+C25+C26-C33-C34</f>
        <v>2500</v>
      </c>
      <c r="D37" s="30">
        <f t="shared" si="27"/>
        <v>2400</v>
      </c>
      <c r="E37" s="30">
        <f t="shared" si="27"/>
        <v>1400</v>
      </c>
      <c r="F37" s="30">
        <f t="shared" si="27"/>
        <v>1800</v>
      </c>
      <c r="G37" s="30">
        <f t="shared" si="27"/>
        <v>1300</v>
      </c>
      <c r="H37" s="30">
        <f t="shared" si="27"/>
        <v>900</v>
      </c>
      <c r="I37" s="30">
        <f t="shared" si="27"/>
        <v>2100</v>
      </c>
      <c r="J37" s="30">
        <f t="shared" si="27"/>
        <v>1400</v>
      </c>
      <c r="K37" s="30">
        <f t="shared" si="27"/>
        <v>900</v>
      </c>
      <c r="L37" s="30">
        <f t="shared" si="27"/>
        <v>1800</v>
      </c>
      <c r="M37" s="30">
        <f t="shared" si="27"/>
        <v>1500</v>
      </c>
      <c r="N37" s="31">
        <f t="shared" si="27"/>
        <v>500</v>
      </c>
    </row>
    <row r="38" spans="1:15" x14ac:dyDescent="0.35">
      <c r="A38" s="39" t="s">
        <v>32</v>
      </c>
      <c r="B38" s="40"/>
      <c r="C38" s="41">
        <f>C37-B37</f>
        <v>-200</v>
      </c>
      <c r="D38" s="41">
        <f t="shared" ref="D38:N38" si="28">D37-C37</f>
        <v>-100</v>
      </c>
      <c r="E38" s="41">
        <f t="shared" si="28"/>
        <v>-1000</v>
      </c>
      <c r="F38" s="41">
        <f t="shared" si="28"/>
        <v>400</v>
      </c>
      <c r="G38" s="41">
        <f t="shared" si="28"/>
        <v>-500</v>
      </c>
      <c r="H38" s="41">
        <f t="shared" si="28"/>
        <v>-400</v>
      </c>
      <c r="I38" s="41">
        <f t="shared" si="28"/>
        <v>1200</v>
      </c>
      <c r="J38" s="41">
        <f t="shared" si="28"/>
        <v>-700</v>
      </c>
      <c r="K38" s="41">
        <f t="shared" si="28"/>
        <v>-500</v>
      </c>
      <c r="L38" s="41">
        <f t="shared" si="28"/>
        <v>900</v>
      </c>
      <c r="M38" s="41">
        <f t="shared" si="28"/>
        <v>-300</v>
      </c>
      <c r="N38" s="42">
        <f t="shared" si="28"/>
        <v>-1000</v>
      </c>
    </row>
    <row r="39" spans="1:15" ht="24" customHeight="1" x14ac:dyDescent="0.35">
      <c r="A39" s="3"/>
      <c r="B39" s="3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5" x14ac:dyDescent="0.35">
      <c r="A40" s="44" t="s">
        <v>44</v>
      </c>
      <c r="B40" s="45"/>
      <c r="C40" s="46">
        <v>43831</v>
      </c>
      <c r="D40" s="43">
        <v>43862</v>
      </c>
      <c r="E40" s="43">
        <v>43891</v>
      </c>
      <c r="F40" s="43">
        <v>43922</v>
      </c>
      <c r="G40" s="43">
        <v>43952</v>
      </c>
      <c r="H40" s="43">
        <v>43983</v>
      </c>
      <c r="I40" s="43">
        <v>44013</v>
      </c>
      <c r="J40" s="43">
        <v>44044</v>
      </c>
      <c r="K40" s="43">
        <v>44075</v>
      </c>
      <c r="L40" s="43">
        <v>44105</v>
      </c>
      <c r="M40" s="43">
        <v>44136</v>
      </c>
      <c r="N40" s="43">
        <v>44166</v>
      </c>
      <c r="O40" s="43" t="s">
        <v>50</v>
      </c>
    </row>
    <row r="41" spans="1:15" x14ac:dyDescent="0.35">
      <c r="A41" s="3" t="s">
        <v>4</v>
      </c>
      <c r="B41" s="3"/>
      <c r="C41" s="2">
        <f t="shared" ref="C41:N41" si="29">C14</f>
        <v>143</v>
      </c>
      <c r="D41" s="2">
        <f t="shared" si="29"/>
        <v>221</v>
      </c>
      <c r="E41" s="2">
        <f t="shared" si="29"/>
        <v>221</v>
      </c>
      <c r="F41" s="2">
        <f t="shared" si="29"/>
        <v>208</v>
      </c>
      <c r="G41" s="2">
        <f t="shared" si="29"/>
        <v>221</v>
      </c>
      <c r="H41" s="2">
        <f t="shared" si="29"/>
        <v>234</v>
      </c>
      <c r="I41" s="2">
        <f t="shared" si="29"/>
        <v>169</v>
      </c>
      <c r="J41" s="2">
        <f t="shared" si="29"/>
        <v>0</v>
      </c>
      <c r="K41" s="2">
        <f t="shared" si="29"/>
        <v>325</v>
      </c>
      <c r="L41" s="2">
        <f t="shared" si="29"/>
        <v>351</v>
      </c>
      <c r="M41" s="2">
        <f t="shared" si="29"/>
        <v>273</v>
      </c>
      <c r="N41" s="2">
        <f t="shared" si="29"/>
        <v>117</v>
      </c>
      <c r="O41" s="2"/>
    </row>
    <row r="42" spans="1:15" x14ac:dyDescent="0.35">
      <c r="A42" s="9" t="s">
        <v>40</v>
      </c>
      <c r="B42" s="9"/>
      <c r="C42" s="10">
        <f t="shared" ref="C42:N42" si="30">-C6</f>
        <v>200</v>
      </c>
      <c r="D42" s="10">
        <f t="shared" si="30"/>
        <v>200</v>
      </c>
      <c r="E42" s="10">
        <f t="shared" si="30"/>
        <v>200</v>
      </c>
      <c r="F42" s="10">
        <f t="shared" si="30"/>
        <v>200</v>
      </c>
      <c r="G42" s="10">
        <f t="shared" si="30"/>
        <v>200</v>
      </c>
      <c r="H42" s="10">
        <f t="shared" si="30"/>
        <v>200</v>
      </c>
      <c r="I42" s="10">
        <f t="shared" si="30"/>
        <v>200</v>
      </c>
      <c r="J42" s="10">
        <f t="shared" si="30"/>
        <v>200</v>
      </c>
      <c r="K42" s="10">
        <f t="shared" si="30"/>
        <v>200</v>
      </c>
      <c r="L42" s="10">
        <f t="shared" si="30"/>
        <v>200</v>
      </c>
      <c r="M42" s="10">
        <f t="shared" si="30"/>
        <v>200</v>
      </c>
      <c r="N42" s="10">
        <f t="shared" si="30"/>
        <v>200</v>
      </c>
      <c r="O42" s="10"/>
    </row>
    <row r="43" spans="1:15" ht="15" thickBot="1" x14ac:dyDescent="0.4">
      <c r="A43" s="5" t="s">
        <v>38</v>
      </c>
      <c r="B43" s="5"/>
      <c r="C43" s="6">
        <f t="shared" ref="C43:N43" si="31">C38</f>
        <v>-200</v>
      </c>
      <c r="D43" s="6">
        <f t="shared" si="31"/>
        <v>-100</v>
      </c>
      <c r="E43" s="6">
        <f t="shared" si="31"/>
        <v>-1000</v>
      </c>
      <c r="F43" s="6">
        <f t="shared" si="31"/>
        <v>400</v>
      </c>
      <c r="G43" s="6">
        <f t="shared" si="31"/>
        <v>-500</v>
      </c>
      <c r="H43" s="6">
        <f t="shared" si="31"/>
        <v>-400</v>
      </c>
      <c r="I43" s="6">
        <f t="shared" si="31"/>
        <v>1200</v>
      </c>
      <c r="J43" s="6">
        <f t="shared" si="31"/>
        <v>-700</v>
      </c>
      <c r="K43" s="6">
        <f t="shared" si="31"/>
        <v>-500</v>
      </c>
      <c r="L43" s="6">
        <f t="shared" si="31"/>
        <v>900</v>
      </c>
      <c r="M43" s="6">
        <f t="shared" si="31"/>
        <v>-300</v>
      </c>
      <c r="N43" s="6">
        <f t="shared" si="31"/>
        <v>-1000</v>
      </c>
      <c r="O43" s="6"/>
    </row>
    <row r="44" spans="1:15" ht="15" thickTop="1" x14ac:dyDescent="0.35">
      <c r="A44" s="32" t="s">
        <v>34</v>
      </c>
      <c r="B44" s="32"/>
      <c r="C44" s="33">
        <f>C41+C42-C43</f>
        <v>543</v>
      </c>
      <c r="D44" s="33">
        <f t="shared" ref="D44:N44" si="32">D41+D42-D43</f>
        <v>521</v>
      </c>
      <c r="E44" s="33">
        <f t="shared" si="32"/>
        <v>1421</v>
      </c>
      <c r="F44" s="33">
        <f t="shared" si="32"/>
        <v>8</v>
      </c>
      <c r="G44" s="33">
        <f t="shared" si="32"/>
        <v>921</v>
      </c>
      <c r="H44" s="33">
        <f t="shared" si="32"/>
        <v>834</v>
      </c>
      <c r="I44" s="33">
        <f t="shared" si="32"/>
        <v>-831</v>
      </c>
      <c r="J44" s="33">
        <f t="shared" si="32"/>
        <v>900</v>
      </c>
      <c r="K44" s="33">
        <f t="shared" si="32"/>
        <v>1025</v>
      </c>
      <c r="L44" s="33">
        <f t="shared" si="32"/>
        <v>-349</v>
      </c>
      <c r="M44" s="33">
        <f t="shared" si="32"/>
        <v>773</v>
      </c>
      <c r="N44" s="33">
        <f t="shared" si="32"/>
        <v>1317</v>
      </c>
      <c r="O44" s="33">
        <f>SUM(C44:N44)</f>
        <v>7083</v>
      </c>
    </row>
    <row r="45" spans="1:15" ht="15" thickBot="1" x14ac:dyDescent="0.4">
      <c r="A45" s="5" t="s">
        <v>41</v>
      </c>
      <c r="B45" s="5"/>
      <c r="C45" s="6">
        <f t="shared" ref="C45:N45" si="33">C21-B21-C6</f>
        <v>0</v>
      </c>
      <c r="D45" s="6">
        <f t="shared" si="33"/>
        <v>0</v>
      </c>
      <c r="E45" s="6">
        <f t="shared" si="33"/>
        <v>0</v>
      </c>
      <c r="F45" s="6">
        <f t="shared" si="33"/>
        <v>0</v>
      </c>
      <c r="G45" s="6">
        <f t="shared" si="33"/>
        <v>0</v>
      </c>
      <c r="H45" s="6">
        <f t="shared" si="33"/>
        <v>0</v>
      </c>
      <c r="I45" s="6">
        <f t="shared" si="33"/>
        <v>0</v>
      </c>
      <c r="J45" s="6">
        <f t="shared" si="33"/>
        <v>0</v>
      </c>
      <c r="K45" s="6">
        <f t="shared" si="33"/>
        <v>0</v>
      </c>
      <c r="L45" s="6">
        <f t="shared" si="33"/>
        <v>0</v>
      </c>
      <c r="M45" s="6">
        <f t="shared" si="33"/>
        <v>5000</v>
      </c>
      <c r="N45" s="6">
        <f t="shared" si="33"/>
        <v>0</v>
      </c>
      <c r="O45" s="6"/>
    </row>
    <row r="46" spans="1:15" ht="15" thickTop="1" x14ac:dyDescent="0.35">
      <c r="A46" s="27" t="s">
        <v>47</v>
      </c>
      <c r="B46" s="27"/>
      <c r="C46" s="28">
        <f>C44-C45</f>
        <v>543</v>
      </c>
      <c r="D46" s="28">
        <f t="shared" ref="D46:N46" si="34">D44-D45</f>
        <v>521</v>
      </c>
      <c r="E46" s="28">
        <f t="shared" si="34"/>
        <v>1421</v>
      </c>
      <c r="F46" s="28">
        <f t="shared" si="34"/>
        <v>8</v>
      </c>
      <c r="G46" s="28">
        <f t="shared" si="34"/>
        <v>921</v>
      </c>
      <c r="H46" s="28">
        <f t="shared" si="34"/>
        <v>834</v>
      </c>
      <c r="I46" s="28">
        <f t="shared" si="34"/>
        <v>-831</v>
      </c>
      <c r="J46" s="28">
        <f t="shared" si="34"/>
        <v>900</v>
      </c>
      <c r="K46" s="28">
        <f t="shared" si="34"/>
        <v>1025</v>
      </c>
      <c r="L46" s="28">
        <f t="shared" si="34"/>
        <v>-349</v>
      </c>
      <c r="M46" s="28">
        <f t="shared" si="34"/>
        <v>-4227</v>
      </c>
      <c r="N46" s="28">
        <f t="shared" si="34"/>
        <v>1317</v>
      </c>
      <c r="O46" s="28">
        <f>SUM(C46:N46)</f>
        <v>2083</v>
      </c>
    </row>
    <row r="47" spans="1:15" x14ac:dyDescent="0.35">
      <c r="A47" s="3" t="s">
        <v>42</v>
      </c>
      <c r="B47" s="3"/>
      <c r="C47" s="2">
        <f t="shared" ref="C47:N47" si="35">C30-B30</f>
        <v>-3000</v>
      </c>
      <c r="D47" s="2">
        <f t="shared" si="35"/>
        <v>0</v>
      </c>
      <c r="E47" s="2">
        <f t="shared" si="35"/>
        <v>0</v>
      </c>
      <c r="F47" s="2">
        <f t="shared" si="35"/>
        <v>0</v>
      </c>
      <c r="G47" s="2">
        <f t="shared" si="35"/>
        <v>0</v>
      </c>
      <c r="H47" s="2">
        <f t="shared" si="35"/>
        <v>0</v>
      </c>
      <c r="I47" s="2">
        <f t="shared" si="35"/>
        <v>0</v>
      </c>
      <c r="J47" s="2">
        <f t="shared" si="35"/>
        <v>0</v>
      </c>
      <c r="K47" s="2">
        <f t="shared" si="35"/>
        <v>0</v>
      </c>
      <c r="L47" s="2">
        <f t="shared" si="35"/>
        <v>0</v>
      </c>
      <c r="M47" s="2">
        <f t="shared" si="35"/>
        <v>0</v>
      </c>
      <c r="N47" s="2">
        <f t="shared" si="35"/>
        <v>0</v>
      </c>
      <c r="O47" s="2"/>
    </row>
    <row r="48" spans="1:15" ht="15" thickBot="1" x14ac:dyDescent="0.4">
      <c r="A48" s="5" t="s">
        <v>43</v>
      </c>
      <c r="B48" s="5"/>
      <c r="C48" s="6">
        <f t="shared" ref="C48:N48" si="36">C29-B29-C14</f>
        <v>0</v>
      </c>
      <c r="D48" s="6">
        <f t="shared" si="36"/>
        <v>0</v>
      </c>
      <c r="E48" s="6">
        <f t="shared" si="36"/>
        <v>0</v>
      </c>
      <c r="F48" s="6">
        <f t="shared" si="36"/>
        <v>0</v>
      </c>
      <c r="G48" s="6">
        <f t="shared" si="36"/>
        <v>0</v>
      </c>
      <c r="H48" s="6">
        <f t="shared" si="36"/>
        <v>0</v>
      </c>
      <c r="I48" s="6">
        <f t="shared" si="36"/>
        <v>0</v>
      </c>
      <c r="J48" s="6">
        <f t="shared" si="36"/>
        <v>0</v>
      </c>
      <c r="K48" s="6">
        <f t="shared" si="36"/>
        <v>0</v>
      </c>
      <c r="L48" s="6">
        <f t="shared" si="36"/>
        <v>0</v>
      </c>
      <c r="M48" s="6">
        <f t="shared" si="36"/>
        <v>0</v>
      </c>
      <c r="N48" s="6">
        <f t="shared" si="36"/>
        <v>0</v>
      </c>
      <c r="O48" s="6"/>
    </row>
    <row r="49" spans="1:15" ht="15" thickTop="1" x14ac:dyDescent="0.35">
      <c r="A49" s="7" t="s">
        <v>48</v>
      </c>
      <c r="B49" s="7"/>
      <c r="C49" s="8">
        <f>SUM(C46:C48)</f>
        <v>-2457</v>
      </c>
      <c r="D49" s="8">
        <f t="shared" ref="D49:N49" si="37">SUM(D46:D48)</f>
        <v>521</v>
      </c>
      <c r="E49" s="8">
        <f t="shared" si="37"/>
        <v>1421</v>
      </c>
      <c r="F49" s="8">
        <f t="shared" si="37"/>
        <v>8</v>
      </c>
      <c r="G49" s="8">
        <f t="shared" si="37"/>
        <v>921</v>
      </c>
      <c r="H49" s="8">
        <f t="shared" si="37"/>
        <v>834</v>
      </c>
      <c r="I49" s="8">
        <f t="shared" si="37"/>
        <v>-831</v>
      </c>
      <c r="J49" s="8">
        <f t="shared" si="37"/>
        <v>900</v>
      </c>
      <c r="K49" s="8">
        <f t="shared" si="37"/>
        <v>1025</v>
      </c>
      <c r="L49" s="8">
        <f t="shared" si="37"/>
        <v>-349</v>
      </c>
      <c r="M49" s="8">
        <f t="shared" si="37"/>
        <v>-4227</v>
      </c>
      <c r="N49" s="8">
        <f t="shared" si="37"/>
        <v>1317</v>
      </c>
      <c r="O49" s="8">
        <f>SUM(C49:N49)</f>
        <v>-917</v>
      </c>
    </row>
    <row r="51" spans="1:15" x14ac:dyDescent="0.35">
      <c r="A51" s="51" t="s">
        <v>52</v>
      </c>
      <c r="B51" s="51"/>
      <c r="C51" s="50">
        <f>B27</f>
        <v>5000</v>
      </c>
    </row>
    <row r="52" spans="1:15" x14ac:dyDescent="0.35">
      <c r="A52" s="51" t="s">
        <v>51</v>
      </c>
      <c r="B52" s="51"/>
      <c r="C52" s="50">
        <f>C51+O49</f>
        <v>4083</v>
      </c>
      <c r="D52" s="21" t="b">
        <f>C52=N27</f>
        <v>1</v>
      </c>
    </row>
  </sheetData>
  <pageMargins left="0.7" right="0.7" top="0.75" bottom="0.75" header="0.3" footer="0.3"/>
  <pageSetup orientation="portrait" r:id="rId1"/>
  <ignoredErrors>
    <ignoredError sqref="C4:N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"/>
  <sheetViews>
    <sheetView showGridLines="0" workbookViewId="0">
      <selection activeCell="E20" sqref="E20"/>
    </sheetView>
  </sheetViews>
  <sheetFormatPr defaultRowHeight="14.5" x14ac:dyDescent="0.35"/>
  <cols>
    <col min="2" max="2" width="10.90625" customWidth="1"/>
    <col min="3" max="15" width="6" customWidth="1"/>
  </cols>
  <sheetData>
    <row r="1" spans="1:15" x14ac:dyDescent="0.35">
      <c r="A1" s="44" t="s">
        <v>44</v>
      </c>
      <c r="B1" s="45"/>
      <c r="C1" s="46">
        <v>43831</v>
      </c>
      <c r="D1" s="43">
        <v>43862</v>
      </c>
      <c r="E1" s="43">
        <v>43891</v>
      </c>
      <c r="F1" s="43">
        <v>43922</v>
      </c>
      <c r="G1" s="43">
        <v>43952</v>
      </c>
      <c r="H1" s="43">
        <v>43983</v>
      </c>
      <c r="I1" s="43">
        <v>44013</v>
      </c>
      <c r="J1" s="43">
        <v>44044</v>
      </c>
      <c r="K1" s="43">
        <v>44075</v>
      </c>
      <c r="L1" s="43">
        <v>44105</v>
      </c>
      <c r="M1" s="43">
        <v>44136</v>
      </c>
      <c r="N1" s="43">
        <v>44166</v>
      </c>
      <c r="O1" s="43" t="s">
        <v>50</v>
      </c>
    </row>
    <row r="2" spans="1:15" x14ac:dyDescent="0.35">
      <c r="A2" s="3" t="s">
        <v>1</v>
      </c>
      <c r="B2" s="3"/>
      <c r="C2" s="2">
        <f>'FCF Template'!C16</f>
        <v>340</v>
      </c>
      <c r="D2" s="2">
        <f>'FCF Template'!D16</f>
        <v>400</v>
      </c>
      <c r="E2" s="2">
        <f>'FCF Template'!E16</f>
        <v>400</v>
      </c>
      <c r="F2" s="2">
        <f>'FCF Template'!F16</f>
        <v>390</v>
      </c>
      <c r="G2" s="2">
        <f>'FCF Template'!G16</f>
        <v>400</v>
      </c>
      <c r="H2" s="2">
        <f>'FCF Template'!H16</f>
        <v>410</v>
      </c>
      <c r="I2" s="2">
        <f>'FCF Template'!I16</f>
        <v>360</v>
      </c>
      <c r="J2" s="2">
        <f>'FCF Template'!J16</f>
        <v>230</v>
      </c>
      <c r="K2" s="2">
        <f>'FCF Template'!K16</f>
        <v>480</v>
      </c>
      <c r="L2" s="2">
        <f>'FCF Template'!L16</f>
        <v>500</v>
      </c>
      <c r="M2" s="2">
        <f>'FCF Template'!M16</f>
        <v>440</v>
      </c>
      <c r="N2" s="2">
        <f>'FCF Template'!N16</f>
        <v>320</v>
      </c>
      <c r="O2" s="2">
        <f>SUM(C2:N2)</f>
        <v>4670</v>
      </c>
    </row>
    <row r="3" spans="1:15" x14ac:dyDescent="0.35">
      <c r="A3" s="9" t="s">
        <v>36</v>
      </c>
      <c r="B3" s="9"/>
      <c r="C3" s="10">
        <f>-SUM('FCF Template'!C11)</f>
        <v>30</v>
      </c>
      <c r="D3" s="10">
        <f>-SUM('FCF Template'!D11)</f>
        <v>30</v>
      </c>
      <c r="E3" s="10">
        <f>-SUM('FCF Template'!E11)</f>
        <v>30</v>
      </c>
      <c r="F3" s="10">
        <f>-SUM('FCF Template'!F11)</f>
        <v>30</v>
      </c>
      <c r="G3" s="10">
        <f>-SUM('FCF Template'!G11)</f>
        <v>30</v>
      </c>
      <c r="H3" s="10">
        <f>-SUM('FCF Template'!H11)</f>
        <v>30</v>
      </c>
      <c r="I3" s="10">
        <f>-SUM('FCF Template'!I11)</f>
        <v>30</v>
      </c>
      <c r="J3" s="10">
        <f>-SUM('FCF Template'!J11)</f>
        <v>30</v>
      </c>
      <c r="K3" s="10">
        <f>-SUM('FCF Template'!K11)</f>
        <v>30</v>
      </c>
      <c r="L3" s="10">
        <f>-SUM('FCF Template'!L11)</f>
        <v>30</v>
      </c>
      <c r="M3" s="10">
        <f>-SUM('FCF Template'!M11)</f>
        <v>30</v>
      </c>
      <c r="N3" s="10">
        <f>-SUM('FCF Template'!N11)</f>
        <v>30</v>
      </c>
      <c r="O3" s="10">
        <f>SUM(C3:N3)</f>
        <v>360</v>
      </c>
    </row>
    <row r="4" spans="1:15" x14ac:dyDescent="0.35">
      <c r="A4" s="9" t="s">
        <v>37</v>
      </c>
      <c r="B4" s="9"/>
      <c r="C4" s="10">
        <f>-SUM('FCF Template'!C13)</f>
        <v>-33</v>
      </c>
      <c r="D4" s="10">
        <f>-SUM('FCF Template'!D13)</f>
        <v>-51</v>
      </c>
      <c r="E4" s="10">
        <f>-SUM('FCF Template'!E13)</f>
        <v>-51</v>
      </c>
      <c r="F4" s="10">
        <f>-SUM('FCF Template'!F13)</f>
        <v>-48</v>
      </c>
      <c r="G4" s="10">
        <f>-SUM('FCF Template'!G13)</f>
        <v>-51</v>
      </c>
      <c r="H4" s="10">
        <f>-SUM('FCF Template'!H13)</f>
        <v>-54</v>
      </c>
      <c r="I4" s="10">
        <f>-SUM('FCF Template'!I13)</f>
        <v>-39</v>
      </c>
      <c r="J4" s="10">
        <f>-SUM('FCF Template'!J13)</f>
        <v>0</v>
      </c>
      <c r="K4" s="10">
        <f>-SUM('FCF Template'!K13)</f>
        <v>-75</v>
      </c>
      <c r="L4" s="10">
        <f>-SUM('FCF Template'!L13)</f>
        <v>-81</v>
      </c>
      <c r="M4" s="10">
        <f>-SUM('FCF Template'!M13)</f>
        <v>-63</v>
      </c>
      <c r="N4" s="10">
        <f>-SUM('FCF Template'!N13)</f>
        <v>-27</v>
      </c>
      <c r="O4" s="10">
        <f>SUM(C4:N4)</f>
        <v>-573</v>
      </c>
    </row>
    <row r="5" spans="1:15" ht="15" thickBot="1" x14ac:dyDescent="0.4">
      <c r="A5" s="5" t="s">
        <v>38</v>
      </c>
      <c r="B5" s="5"/>
      <c r="C5" s="6">
        <f>'FCF Template'!C38</f>
        <v>-200</v>
      </c>
      <c r="D5" s="6">
        <f>'FCF Template'!D38</f>
        <v>-100</v>
      </c>
      <c r="E5" s="6">
        <f>'FCF Template'!E38</f>
        <v>-1000</v>
      </c>
      <c r="F5" s="6">
        <f>'FCF Template'!F38</f>
        <v>400</v>
      </c>
      <c r="G5" s="6">
        <f>'FCF Template'!G38</f>
        <v>-500</v>
      </c>
      <c r="H5" s="6">
        <f>'FCF Template'!H38</f>
        <v>-400</v>
      </c>
      <c r="I5" s="6">
        <f>'FCF Template'!I38</f>
        <v>1200</v>
      </c>
      <c r="J5" s="6">
        <f>'FCF Template'!J38</f>
        <v>-700</v>
      </c>
      <c r="K5" s="6">
        <f>'FCF Template'!K38</f>
        <v>-500</v>
      </c>
      <c r="L5" s="6">
        <f>'FCF Template'!L38</f>
        <v>900</v>
      </c>
      <c r="M5" s="6">
        <f>'FCF Template'!M38</f>
        <v>-300</v>
      </c>
      <c r="N5" s="6">
        <f>'FCF Template'!N38</f>
        <v>-1000</v>
      </c>
      <c r="O5" s="6">
        <f>N5-C5</f>
        <v>-800</v>
      </c>
    </row>
    <row r="6" spans="1:15" ht="15" thickTop="1" x14ac:dyDescent="0.35">
      <c r="A6" s="32" t="s">
        <v>34</v>
      </c>
      <c r="B6" s="32"/>
      <c r="C6" s="33">
        <f t="shared" ref="C6:N6" si="0">C2-C5-C4-C3</f>
        <v>543</v>
      </c>
      <c r="D6" s="33">
        <f t="shared" si="0"/>
        <v>521</v>
      </c>
      <c r="E6" s="33">
        <f t="shared" si="0"/>
        <v>1421</v>
      </c>
      <c r="F6" s="33">
        <f t="shared" si="0"/>
        <v>8</v>
      </c>
      <c r="G6" s="33">
        <f t="shared" si="0"/>
        <v>921</v>
      </c>
      <c r="H6" s="33">
        <f t="shared" si="0"/>
        <v>834</v>
      </c>
      <c r="I6" s="33">
        <f t="shared" si="0"/>
        <v>-831</v>
      </c>
      <c r="J6" s="33">
        <f t="shared" si="0"/>
        <v>900</v>
      </c>
      <c r="K6" s="33">
        <f t="shared" si="0"/>
        <v>1025</v>
      </c>
      <c r="L6" s="33">
        <f t="shared" si="0"/>
        <v>-349</v>
      </c>
      <c r="M6" s="33">
        <f t="shared" si="0"/>
        <v>773</v>
      </c>
      <c r="N6" s="33">
        <f t="shared" si="0"/>
        <v>1317</v>
      </c>
      <c r="O6" s="33">
        <f t="shared" ref="O6:O11" si="1">SUM(C6:N6)</f>
        <v>7083</v>
      </c>
    </row>
    <row r="7" spans="1:15" ht="15" thickBot="1" x14ac:dyDescent="0.4">
      <c r="A7" s="5" t="s">
        <v>39</v>
      </c>
      <c r="B7" s="5"/>
      <c r="C7" s="6">
        <f>'FCF Template'!C21-'FCF Template'!B21-'FCF Template'!C6</f>
        <v>0</v>
      </c>
      <c r="D7" s="6">
        <f>'FCF Template'!D21-'FCF Template'!C21-'FCF Template'!D6</f>
        <v>0</v>
      </c>
      <c r="E7" s="6">
        <f>'FCF Template'!E21-'FCF Template'!D21-'FCF Template'!E6</f>
        <v>0</v>
      </c>
      <c r="F7" s="6">
        <f>'FCF Template'!F21-'FCF Template'!E21-'FCF Template'!F6</f>
        <v>0</v>
      </c>
      <c r="G7" s="6">
        <f>'FCF Template'!G21-'FCF Template'!F21-'FCF Template'!G6</f>
        <v>0</v>
      </c>
      <c r="H7" s="6">
        <f>'FCF Template'!H21-'FCF Template'!G21-'FCF Template'!H6</f>
        <v>0</v>
      </c>
      <c r="I7" s="6">
        <f>'FCF Template'!I21-'FCF Template'!H21-'FCF Template'!I6</f>
        <v>0</v>
      </c>
      <c r="J7" s="6">
        <f>'FCF Template'!J21-'FCF Template'!I21-'FCF Template'!J6</f>
        <v>0</v>
      </c>
      <c r="K7" s="6">
        <f>'FCF Template'!K21-'FCF Template'!J21-'FCF Template'!K6</f>
        <v>0</v>
      </c>
      <c r="L7" s="6">
        <f>'FCF Template'!L21-'FCF Template'!K21-'FCF Template'!L6</f>
        <v>0</v>
      </c>
      <c r="M7" s="6">
        <f>'FCF Template'!M21-'FCF Template'!L21-'FCF Template'!M6</f>
        <v>5000</v>
      </c>
      <c r="N7" s="6">
        <f>'FCF Template'!N21-'FCF Template'!M21-'FCF Template'!N6</f>
        <v>0</v>
      </c>
      <c r="O7" s="6">
        <f t="shared" si="1"/>
        <v>5000</v>
      </c>
    </row>
    <row r="8" spans="1:15" ht="15" thickTop="1" x14ac:dyDescent="0.35">
      <c r="A8" s="27" t="s">
        <v>33</v>
      </c>
      <c r="B8" s="27"/>
      <c r="C8" s="28">
        <f t="shared" ref="C8:N8" si="2">C6-C7</f>
        <v>543</v>
      </c>
      <c r="D8" s="28">
        <f t="shared" si="2"/>
        <v>521</v>
      </c>
      <c r="E8" s="28">
        <f t="shared" si="2"/>
        <v>1421</v>
      </c>
      <c r="F8" s="28">
        <f t="shared" si="2"/>
        <v>8</v>
      </c>
      <c r="G8" s="28">
        <f t="shared" si="2"/>
        <v>921</v>
      </c>
      <c r="H8" s="28">
        <f t="shared" si="2"/>
        <v>834</v>
      </c>
      <c r="I8" s="28">
        <f t="shared" si="2"/>
        <v>-831</v>
      </c>
      <c r="J8" s="28">
        <f t="shared" si="2"/>
        <v>900</v>
      </c>
      <c r="K8" s="28">
        <f t="shared" si="2"/>
        <v>1025</v>
      </c>
      <c r="L8" s="28">
        <f t="shared" si="2"/>
        <v>-349</v>
      </c>
      <c r="M8" s="28">
        <f t="shared" si="2"/>
        <v>-4227</v>
      </c>
      <c r="N8" s="28">
        <f t="shared" si="2"/>
        <v>1317</v>
      </c>
      <c r="O8" s="28">
        <f t="shared" si="1"/>
        <v>2083</v>
      </c>
    </row>
    <row r="9" spans="1:15" x14ac:dyDescent="0.35">
      <c r="A9" s="3" t="s">
        <v>42</v>
      </c>
      <c r="B9" s="3"/>
      <c r="C9" s="2">
        <f>'FCF Template'!C30-'FCF Template'!B30</f>
        <v>-3000</v>
      </c>
      <c r="D9" s="2">
        <f>'FCF Template'!D30-'FCF Template'!C30</f>
        <v>0</v>
      </c>
      <c r="E9" s="2">
        <f>'FCF Template'!E30-'FCF Template'!D30</f>
        <v>0</v>
      </c>
      <c r="F9" s="2">
        <f>'FCF Template'!F30-'FCF Template'!E30</f>
        <v>0</v>
      </c>
      <c r="G9" s="2">
        <f>'FCF Template'!G30-'FCF Template'!F30</f>
        <v>0</v>
      </c>
      <c r="H9" s="2">
        <f>'FCF Template'!H30-'FCF Template'!G30</f>
        <v>0</v>
      </c>
      <c r="I9" s="2">
        <f>'FCF Template'!I30-'FCF Template'!H30</f>
        <v>0</v>
      </c>
      <c r="J9" s="2">
        <f>'FCF Template'!J30-'FCF Template'!I30</f>
        <v>0</v>
      </c>
      <c r="K9" s="2">
        <f>'FCF Template'!K30-'FCF Template'!J30</f>
        <v>0</v>
      </c>
      <c r="L9" s="2">
        <f>'FCF Template'!L30-'FCF Template'!K30</f>
        <v>0</v>
      </c>
      <c r="M9" s="2">
        <f>'FCF Template'!M30-'FCF Template'!L30</f>
        <v>0</v>
      </c>
      <c r="N9" s="2">
        <f>'FCF Template'!N30-'FCF Template'!M30</f>
        <v>0</v>
      </c>
      <c r="O9" s="2">
        <f t="shared" si="1"/>
        <v>-3000</v>
      </c>
    </row>
    <row r="10" spans="1:15" ht="15" thickBot="1" x14ac:dyDescent="0.4">
      <c r="A10" s="5" t="s">
        <v>43</v>
      </c>
      <c r="B10" s="5"/>
      <c r="C10" s="6">
        <f>'FCF Template'!C29-'FCF Template'!B29-'FCF Template'!C14</f>
        <v>0</v>
      </c>
      <c r="D10" s="6">
        <f>'FCF Template'!D29-'FCF Template'!C29-'FCF Template'!D14</f>
        <v>0</v>
      </c>
      <c r="E10" s="6">
        <f>'FCF Template'!E29-'FCF Template'!D29-'FCF Template'!E14</f>
        <v>0</v>
      </c>
      <c r="F10" s="6">
        <f>'FCF Template'!F29-'FCF Template'!E29-'FCF Template'!F14</f>
        <v>0</v>
      </c>
      <c r="G10" s="6">
        <f>'FCF Template'!G29-'FCF Template'!F29-'FCF Template'!G14</f>
        <v>0</v>
      </c>
      <c r="H10" s="6">
        <f>'FCF Template'!H29-'FCF Template'!G29-'FCF Template'!H14</f>
        <v>0</v>
      </c>
      <c r="I10" s="6">
        <f>'FCF Template'!I29-'FCF Template'!H29-'FCF Template'!I14</f>
        <v>0</v>
      </c>
      <c r="J10" s="6">
        <f>'FCF Template'!J29-'FCF Template'!I29-'FCF Template'!J14</f>
        <v>0</v>
      </c>
      <c r="K10" s="6">
        <f>'FCF Template'!K29-'FCF Template'!J29-'FCF Template'!K14</f>
        <v>0</v>
      </c>
      <c r="L10" s="6">
        <f>'FCF Template'!L29-'FCF Template'!K29-'FCF Template'!L14</f>
        <v>0</v>
      </c>
      <c r="M10" s="6">
        <f>'FCF Template'!M29-'FCF Template'!L29-'FCF Template'!M14</f>
        <v>0</v>
      </c>
      <c r="N10" s="6">
        <f>'FCF Template'!N29-'FCF Template'!M29-'FCF Template'!N14</f>
        <v>0</v>
      </c>
      <c r="O10" s="6">
        <f t="shared" si="1"/>
        <v>0</v>
      </c>
    </row>
    <row r="11" spans="1:15" ht="15" thickTop="1" x14ac:dyDescent="0.35">
      <c r="A11" s="7" t="s">
        <v>48</v>
      </c>
      <c r="B11" s="7"/>
      <c r="C11" s="8">
        <f t="shared" ref="C11:N11" si="3">SUM(C8:C10)</f>
        <v>-2457</v>
      </c>
      <c r="D11" s="8">
        <f t="shared" si="3"/>
        <v>521</v>
      </c>
      <c r="E11" s="8">
        <f t="shared" si="3"/>
        <v>1421</v>
      </c>
      <c r="F11" s="8">
        <f t="shared" si="3"/>
        <v>8</v>
      </c>
      <c r="G11" s="8">
        <f t="shared" si="3"/>
        <v>921</v>
      </c>
      <c r="H11" s="8">
        <f t="shared" si="3"/>
        <v>834</v>
      </c>
      <c r="I11" s="8">
        <f t="shared" si="3"/>
        <v>-831</v>
      </c>
      <c r="J11" s="8">
        <f t="shared" si="3"/>
        <v>900</v>
      </c>
      <c r="K11" s="8">
        <f t="shared" si="3"/>
        <v>1025</v>
      </c>
      <c r="L11" s="8">
        <f t="shared" si="3"/>
        <v>-349</v>
      </c>
      <c r="M11" s="8">
        <f t="shared" si="3"/>
        <v>-4227</v>
      </c>
      <c r="N11" s="8">
        <f t="shared" si="3"/>
        <v>1317</v>
      </c>
      <c r="O11" s="8">
        <f t="shared" si="1"/>
        <v>-917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showGridLines="0" workbookViewId="0">
      <selection activeCell="J32" sqref="J32"/>
    </sheetView>
  </sheetViews>
  <sheetFormatPr defaultRowHeight="14.5" x14ac:dyDescent="0.3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FCF Template</vt:lpstr>
      <vt:lpstr>FCF from EBITDA</vt:lpstr>
      <vt:lpstr>Images</vt:lpstr>
    </vt:vector>
  </TitlesOfParts>
  <Company>Gestamp Polska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Raúl García Arjona</dc:creator>
  <cp:lastModifiedBy>José Raúl García Arjona</cp:lastModifiedBy>
  <dcterms:created xsi:type="dcterms:W3CDTF">2020-05-18T07:44:39Z</dcterms:created>
  <dcterms:modified xsi:type="dcterms:W3CDTF">2024-09-17T02:41:59Z</dcterms:modified>
</cp:coreProperties>
</file>